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1 พฤศจิกายน 2568\"/>
    </mc:Choice>
  </mc:AlternateContent>
  <xr:revisionPtr revIDLastSave="0" documentId="13_ncr:1_{3669E465-817D-43EB-B5D2-2B5387393356}" xr6:coauthVersionLast="47" xr6:coauthVersionMax="47" xr10:uidLastSave="{00000000-0000-0000-0000-000000000000}"/>
  <bookViews>
    <workbookView xWindow="-120" yWindow="-120" windowWidth="29040" windowHeight="15840" tabRatio="819" activeTab="6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11 พ.ย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11 พ.ย. 68'!$A$1:$C$38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G16" i="57" l="1"/>
  <c r="F16" i="57"/>
  <c r="C34" i="47"/>
  <c r="B34" i="47"/>
  <c r="G45" i="52"/>
  <c r="F45" i="52"/>
  <c r="G7" i="57"/>
  <c r="F7" i="57"/>
  <c r="G85" i="53"/>
  <c r="F85" i="53"/>
  <c r="F60" i="53"/>
  <c r="G33" i="52"/>
  <c r="F33" i="52"/>
  <c r="G72" i="53"/>
  <c r="G23" i="56"/>
  <c r="C33" i="47" s="1"/>
  <c r="F23" i="56"/>
  <c r="B33" i="47" l="1"/>
  <c r="C32" i="47"/>
  <c r="C30" i="47"/>
  <c r="B30" i="47"/>
  <c r="C31" i="47"/>
  <c r="B31" i="47"/>
  <c r="B32" i="47" l="1"/>
  <c r="F43" i="52"/>
  <c r="F46" i="52" s="1"/>
  <c r="F56" i="56" l="1"/>
  <c r="G52" i="56"/>
  <c r="F52" i="56"/>
  <c r="G21" i="56"/>
  <c r="F21" i="56"/>
  <c r="F37" i="57"/>
  <c r="G32" i="57"/>
  <c r="F32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3" i="52" l="1"/>
  <c r="G46" i="52" s="1"/>
  <c r="G63" i="56"/>
  <c r="C25" i="47"/>
  <c r="B25" i="47"/>
  <c r="G56" i="53"/>
  <c r="C13" i="47" s="1"/>
  <c r="F56" i="53"/>
  <c r="G37" i="57"/>
  <c r="C27" i="47" s="1"/>
  <c r="B27" i="47"/>
  <c r="F27" i="57"/>
  <c r="F41" i="57" s="1"/>
  <c r="F42" i="57" s="1"/>
  <c r="G27" i="57"/>
  <c r="C26" i="47" s="1"/>
  <c r="G30" i="54"/>
  <c r="C8" i="47" s="1"/>
  <c r="B26" i="47" l="1"/>
  <c r="B13" i="47"/>
  <c r="B17" i="47"/>
  <c r="G41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2" i="53"/>
  <c r="C12" i="47" s="1"/>
  <c r="F112" i="53"/>
  <c r="B12" i="47" s="1"/>
  <c r="C10" i="47"/>
  <c r="B10" i="47"/>
  <c r="C20" i="47"/>
  <c r="F72" i="53"/>
  <c r="G68" i="53"/>
  <c r="C11" i="47" s="1"/>
  <c r="G60" i="53"/>
  <c r="C14" i="47" s="1"/>
  <c r="G39" i="52"/>
  <c r="C16" i="47" s="1"/>
  <c r="F39" i="52"/>
  <c r="C15" i="47"/>
  <c r="B15" i="47"/>
  <c r="C36" i="47" l="1"/>
  <c r="B5" i="47"/>
  <c r="B14" i="47"/>
  <c r="C35" i="47" s="1"/>
  <c r="B20" i="47"/>
  <c r="B16" i="47"/>
  <c r="F47" i="52"/>
  <c r="F20" i="55"/>
  <c r="G20" i="55"/>
  <c r="F22" i="55" s="1"/>
  <c r="F68" i="54"/>
  <c r="F43" i="57"/>
  <c r="G113" i="53"/>
  <c r="B18" i="47"/>
  <c r="F113" i="53"/>
  <c r="F114" i="53" s="1"/>
  <c r="F48" i="52"/>
  <c r="C18" i="47"/>
  <c r="F115" i="53" l="1"/>
  <c r="F21" i="55"/>
  <c r="F67" i="54"/>
  <c r="C38" i="47" l="1"/>
</calcChain>
</file>

<file path=xl/sharedStrings.xml><?xml version="1.0" encoding="utf-8"?>
<sst xmlns="http://schemas.openxmlformats.org/spreadsheetml/2006/main" count="696" uniqueCount="401">
  <si>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</si>
  <si>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</si>
  <si>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</si>
  <si>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</si>
  <si>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</si>
  <si>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</si>
  <si>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</si>
  <si>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</si>
  <si>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</si>
  <si>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</si>
  <si>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</si>
  <si>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</si>
  <si>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</si>
  <si>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</si>
  <si>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</si>
  <si>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</si>
  <si>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</si>
  <si>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</si>
  <si>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</si>
  <si>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</si>
  <si>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</si>
  <si>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</si>
  <si>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</si>
  <si>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</si>
  <si>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</si>
  <si>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</si>
  <si>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</si>
  <si>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</si>
  <si>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</si>
  <si>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</si>
  <si>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</si>
  <si>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</si>
  <si>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</si>
  <si>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</si>
  <si>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</si>
  <si>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</si>
  <si>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</si>
  <si>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</si>
  <si>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</si>
  <si>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</si>
  <si>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</si>
  <si>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</si>
  <si>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</si>
  <si>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</si>
  <si>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</si>
  <si>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</si>
  <si>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</si>
  <si>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</si>
  <si>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</si>
  <si>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</si>
  <si>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</si>
  <si>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</si>
  <si>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</si>
  <si>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</si>
  <si>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</si>
  <si>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</si>
  <si>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</si>
  <si>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</si>
  <si>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</si>
  <si>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</si>
  <si>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</si>
  <si>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</si>
  <si>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</si>
  <si>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</si>
  <si>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</si>
  <si>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</si>
  <si>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</si>
  <si>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</si>
  <si>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</si>
  <si>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</si>
  <si>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</si>
  <si>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</si>
  <si>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</si>
  <si>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</si>
  <si>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</si>
  <si>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</si>
  <si>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</si>
  <si>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</si>
  <si>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</si>
  <si>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</si>
  <si>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</si>
  <si>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</si>
  <si>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</si>
  <si>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</si>
  <si>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</si>
  <si>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</si>
  <si>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</si>
  <si>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</si>
  <si>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</si>
  <si>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</si>
  <si>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</si>
  <si>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</si>
  <si>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</si>
  <si>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</si>
  <si>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</si>
  <si>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</si>
  <si>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</si>
  <si>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</si>
  <si>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</si>
  <si>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</si>
  <si>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</si>
  <si>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</si>
  <si>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</si>
  <si>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</si>
  <si>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</si>
  <si>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</si>
  <si>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</si>
  <si>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</si>
  <si>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</si>
  <si>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</si>
  <si>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</si>
  <si>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</si>
  <si>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</si>
  <si>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</si>
  <si>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</si>
  <si>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</si>
  <si>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</si>
  <si>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</si>
  <si>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</si>
  <si>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</si>
  <si>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</si>
  <si>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</si>
  <si>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</si>
  <si>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</si>
  <si>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</si>
  <si>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</si>
  <si>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</si>
  <si>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</si>
  <si>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</si>
  <si>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</si>
  <si>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</si>
  <si>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</si>
  <si>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</si>
  <si>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</si>
  <si>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</si>
  <si>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</si>
  <si>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</si>
  <si>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</si>
  <si>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</si>
  <si>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</si>
  <si>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</si>
  <si>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</si>
  <si>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</si>
  <si>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</si>
  <si>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</si>
  <si>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</si>
  <si>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</si>
  <si>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</si>
  <si>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</si>
  <si>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</si>
  <si>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</si>
  <si>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</si>
  <si>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</si>
  <si>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</si>
  <si>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</si>
  <si>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</si>
  <si>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</si>
  <si>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</si>
  <si>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</si>
  <si>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</si>
  <si>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</si>
  <si>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</si>
  <si>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</si>
  <si>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</si>
  <si>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</si>
  <si>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</si>
  <si>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</si>
  <si>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</si>
  <si>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</si>
  <si>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</si>
  <si>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</si>
  <si>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</si>
  <si>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</si>
  <si>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</si>
  <si>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</si>
  <si>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</si>
  <si>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</si>
  <si>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</si>
  <si>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</si>
  <si>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</si>
  <si>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</si>
  <si>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</si>
  <si>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</si>
  <si>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</si>
  <si>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</si>
  <si>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</si>
  <si>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</si>
  <si>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</si>
  <si>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</si>
  <si>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</si>
  <si>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</si>
  <si>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</si>
  <si>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</si>
  <si>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</si>
  <si>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</si>
  <si>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</si>
  <si>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</si>
  <si>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</si>
  <si>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</si>
  <si>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</si>
  <si>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</si>
  <si>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</si>
  <si>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</si>
  <si>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</si>
  <si>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</si>
  <si>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</si>
  <si>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</si>
  <si>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</si>
  <si>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</si>
  <si>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</si>
  <si>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</si>
  <si>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</si>
  <si>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</si>
  <si>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</si>
  <si>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</si>
  <si>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</si>
  <si>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</si>
  <si>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</si>
  <si>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</si>
  <si>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</si>
  <si>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</si>
  <si>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</si>
  <si>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</si>
  <si>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</si>
  <si>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</si>
  <si>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</si>
  <si>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</si>
  <si>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</si>
  <si>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</si>
  <si>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</si>
  <si>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</si>
  <si>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</si>
  <si>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</si>
  <si>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</si>
  <si>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</si>
  <si>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</si>
  <si>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</si>
  <si>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</si>
  <si>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</si>
  <si>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</si>
  <si>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</si>
  <si>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</si>
  <si>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</si>
  <si>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</si>
  <si>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</si>
  <si>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</si>
  <si>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</si>
  <si>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</si>
  <si>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</si>
  <si>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</si>
  <si>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</si>
  <si>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</si>
  <si>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</si>
  <si>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</si>
  <si>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</si>
  <si>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</si>
  <si>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</si>
  <si>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</si>
  <si>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</si>
  <si>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</si>
  <si>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</si>
  <si>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</si>
  <si>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</si>
  <si>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</si>
  <si>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</si>
  <si>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</si>
  <si>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</si>
  <si>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</si>
  <si>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</si>
  <si>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</si>
  <si>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</si>
  <si>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</si>
  <si>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</si>
  <si>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</si>
  <si>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</si>
  <si>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</si>
  <si>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</si>
  <si>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</si>
  <si>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</si>
  <si>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</si>
  <si>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</si>
  <si>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</si>
  <si>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</si>
  <si>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</si>
  <si>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</si>
  <si>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</si>
  <si>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</si>
  <si>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</si>
  <si>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</si>
  <si>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</si>
  <si>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</si>
  <si>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</si>
  <si>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</si>
  <si>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</si>
  <si>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</si>
  <si>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</si>
  <si>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</si>
  <si>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</si>
  <si>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</si>
  <si>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</si>
  <si>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</si>
  <si>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</si>
  <si>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</si>
  <si>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</si>
  <si>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</si>
  <si>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</si>
  <si>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</si>
  <si>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</si>
  <si>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</si>
  <si>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</si>
  <si>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</si>
  <si>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</si>
  <si>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</si>
  <si>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</si>
  <si>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</si>
  <si>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</si>
  <si>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</si>
  <si>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</si>
  <si>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</si>
  <si>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</si>
  <si>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</si>
  <si>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</si>
  <si>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</si>
  <si>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</si>
  <si>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</si>
  <si>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</si>
  <si>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</si>
  <si>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</si>
  <si>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</si>
  <si>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</si>
  <si>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</si>
  <si>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</si>
  <si>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</si>
  <si>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</si>
  <si>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</si>
  <si>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</si>
  <si>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</si>
  <si>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</si>
  <si>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</si>
  <si>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</si>
  <si>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</si>
  <si>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</si>
  <si>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</si>
  <si>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</si>
  <si>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</si>
  <si>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</si>
  <si>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</si>
  <si>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</si>
  <si>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</si>
  <si>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</si>
  <si>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</si>
  <si>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</si>
  <si>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</si>
  <si>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</si>
  <si>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</si>
  <si>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</si>
  <si>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</si>
  <si>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</si>
  <si>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</si>
  <si>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</si>
  <si>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</si>
  <si>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</si>
  <si>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</si>
  <si>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</si>
  <si>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</si>
  <si>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</si>
  <si>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</si>
  <si>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</si>
  <si>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</si>
  <si>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</si>
  <si>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</si>
  <si>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</si>
  <si>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</si>
  <si>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</si>
  <si>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</si>
  <si>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</si>
  <si>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</si>
  <si>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</si>
  <si>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</si>
  <si>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</si>
  <si>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</si>
  <si>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</si>
  <si>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</si>
  <si>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</si>
  <si>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</si>
  <si>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</si>
  <si>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</si>
  <si>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</si>
  <si>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</si>
  <si>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</si>
  <si>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</si>
  <si>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</si>
  <si>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</si>
  <si>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r>
      <t>สถานการณ์การแพร่ระบาดของโรคใบร่วงชนิดใหม่ในยางพารา ใน 30 จังหวัด</t>
    </r>
    <r>
      <rPr>
        <b/>
        <sz val="18"/>
        <color theme="1"/>
        <rFont val="TH SarabunPSK"/>
        <family val="2"/>
      </rPr>
      <t xml:space="preserve">             </t>
    </r>
  </si>
  <si>
    <t>122</t>
  </si>
  <si>
    <t>ข้อมูล ณ วันที่ 11 พฤศจิกายน 2568</t>
  </si>
  <si>
    <t>ไยราช</t>
  </si>
  <si>
    <t>นาแสง</t>
  </si>
  <si>
    <t>ชัยพร</t>
  </si>
  <si>
    <t>ณ วันที่ 11 พฤศจิกายน 2568</t>
  </si>
  <si>
    <t>ข้อมูล ณ วันที่ 4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</si>
</sst>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5" borderId="2" xfId="0" quotePrefix="1" applyFont="1" applyFill="1" applyBorder="1" applyAlignment="1">
      <alignment horizontal="center"/>
    </xf>
    <xf numFmtId="0" fontId="13" fillId="15" borderId="2" xfId="0" applyFont="1" applyFill="1" applyBorder="1"/>
    <xf numFmtId="0" fontId="13" fillId="15" borderId="2" xfId="0" applyFont="1" applyFill="1" applyBorder="1" applyAlignment="1">
      <alignment horizontal="center"/>
    </xf>
    <xf numFmtId="188" fontId="13" fillId="15" borderId="2" xfId="1" quotePrefix="1" applyNumberFormat="1" applyFont="1" applyFill="1" applyBorder="1" applyAlignment="1">
      <alignment horizontal="right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189" fontId="15" fillId="13" borderId="2" xfId="1" quotePrefix="1" applyNumberFormat="1" applyFont="1" applyFill="1" applyBorder="1" applyAlignment="1">
      <alignment horizontal="right"/>
    </xf>
    <xf numFmtId="189" fontId="13" fillId="13" borderId="2" xfId="1" quotePrefix="1" applyNumberFormat="1" applyFont="1" applyFill="1" applyBorder="1" applyAlignment="1">
      <alignment horizontal="right"/>
    </xf>
    <xf numFmtId="2" fontId="15" fillId="0" borderId="2" xfId="1" quotePrefix="1" applyNumberFormat="1" applyFont="1" applyFill="1" applyBorder="1" applyAlignment="1">
      <alignment horizontal="right"/>
    </xf>
    <xf numFmtId="0" fontId="15" fillId="13" borderId="2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8"/>
  <sheetViews>
    <sheetView showGridLines="0" view="pageBreakPreview" zoomScale="110" zoomScaleNormal="120" workbookViewId="0">
      <pane ySplit="3" topLeftCell="A41" activePane="bottomLeft" state="frozen"/>
      <selection pane="bottomLeft" activeCell="A50" sqref="A50:G50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55" t="s">
        <v>310</v>
      </c>
      <c r="B1" s="255"/>
      <c r="C1" s="255"/>
      <c r="D1" s="255"/>
      <c r="E1" s="255"/>
      <c r="F1" s="255"/>
      <c r="G1" s="255"/>
    </row>
    <row r="2" spans="1:7" ht="6.95" customHeight="1" x14ac:dyDescent="0.55000000000000004">
      <c r="A2" s="256"/>
      <c r="B2" s="256"/>
      <c r="C2" s="256"/>
      <c r="D2" s="256"/>
      <c r="E2" s="256"/>
      <c r="F2" s="256"/>
      <c r="G2" s="256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344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335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336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367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345</v>
      </c>
      <c r="E17" s="46" t="s">
        <v>11</v>
      </c>
      <c r="F17" s="248">
        <v>21.5</v>
      </c>
      <c r="G17" s="180">
        <v>4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346</v>
      </c>
      <c r="E19" s="46" t="s">
        <v>12</v>
      </c>
      <c r="F19" s="172">
        <v>100</v>
      </c>
      <c r="G19" s="172">
        <v>20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0</v>
      </c>
      <c r="G20" s="172">
        <v>0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200</v>
      </c>
      <c r="G22" s="172">
        <v>20</v>
      </c>
    </row>
    <row r="23" spans="1:7" ht="24" customHeight="1" x14ac:dyDescent="0.55000000000000004">
      <c r="A23" s="47"/>
      <c r="B23" s="46"/>
      <c r="C23" s="47"/>
      <c r="D23" s="46" t="s">
        <v>383</v>
      </c>
      <c r="E23" s="46" t="s">
        <v>8</v>
      </c>
      <c r="F23" s="172">
        <v>300</v>
      </c>
      <c r="G23" s="172">
        <v>30</v>
      </c>
    </row>
    <row r="24" spans="1:7" ht="24" customHeight="1" x14ac:dyDescent="0.55000000000000004">
      <c r="A24" s="47"/>
      <c r="B24" s="46"/>
      <c r="C24" s="47"/>
      <c r="D24" s="46" t="s">
        <v>347</v>
      </c>
      <c r="E24" s="46" t="s">
        <v>348</v>
      </c>
      <c r="F24" s="172">
        <v>100</v>
      </c>
      <c r="G24" s="172">
        <v>10</v>
      </c>
    </row>
    <row r="25" spans="1:7" ht="24" customHeight="1" x14ac:dyDescent="0.55000000000000004">
      <c r="A25" s="47"/>
      <c r="B25" s="46"/>
      <c r="C25" s="47"/>
      <c r="D25" s="46" t="s">
        <v>349</v>
      </c>
      <c r="E25" s="46" t="s">
        <v>348</v>
      </c>
      <c r="F25" s="172">
        <v>50</v>
      </c>
      <c r="G25" s="172">
        <v>10</v>
      </c>
    </row>
    <row r="26" spans="1:7" ht="24" customHeight="1" x14ac:dyDescent="0.55000000000000004">
      <c r="A26" s="47"/>
      <c r="B26" s="46"/>
      <c r="C26" s="47"/>
      <c r="D26" s="46" t="s">
        <v>350</v>
      </c>
      <c r="E26" s="46" t="s">
        <v>348</v>
      </c>
      <c r="F26" s="172">
        <v>0</v>
      </c>
      <c r="G26" s="172">
        <v>0</v>
      </c>
    </row>
    <row r="27" spans="1:7" ht="24" customHeight="1" x14ac:dyDescent="0.55000000000000004">
      <c r="A27" s="47"/>
      <c r="B27" s="46"/>
      <c r="C27" s="47"/>
      <c r="D27" s="46" t="s">
        <v>14</v>
      </c>
      <c r="E27" s="46" t="s">
        <v>14</v>
      </c>
      <c r="F27" s="180">
        <v>0</v>
      </c>
      <c r="G27" s="180">
        <v>0</v>
      </c>
    </row>
    <row r="28" spans="1:7" ht="24" customHeight="1" x14ac:dyDescent="0.55000000000000004">
      <c r="A28" s="47"/>
      <c r="B28" s="46"/>
      <c r="C28" s="47"/>
      <c r="D28" s="46" t="s">
        <v>361</v>
      </c>
      <c r="E28" s="46" t="s">
        <v>14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322</v>
      </c>
      <c r="E29" s="46" t="s">
        <v>323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368</v>
      </c>
      <c r="E30" s="46" t="s">
        <v>15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369</v>
      </c>
      <c r="E31" s="46" t="s">
        <v>15</v>
      </c>
      <c r="F31" s="180">
        <v>0</v>
      </c>
      <c r="G31" s="180">
        <v>0</v>
      </c>
    </row>
    <row r="32" spans="1:7" ht="24" customHeight="1" x14ac:dyDescent="0.55000000000000004">
      <c r="A32" s="47"/>
      <c r="B32" s="46"/>
      <c r="C32" s="47"/>
      <c r="D32" s="46" t="s">
        <v>362</v>
      </c>
      <c r="E32" s="46" t="s">
        <v>363</v>
      </c>
      <c r="F32" s="180">
        <v>0</v>
      </c>
      <c r="G32" s="180">
        <v>0</v>
      </c>
    </row>
    <row r="33" spans="1:13" ht="23.85" customHeight="1" x14ac:dyDescent="0.55000000000000004">
      <c r="A33" s="257" t="s">
        <v>16</v>
      </c>
      <c r="B33" s="257"/>
      <c r="C33" s="257"/>
      <c r="D33" s="257"/>
      <c r="E33" s="257"/>
      <c r="F33" s="188">
        <f>SUM(F4:F32)</f>
        <v>771.5</v>
      </c>
      <c r="G33" s="188">
        <f>SUM(G4:G32)</f>
        <v>94</v>
      </c>
    </row>
    <row r="34" spans="1:13" x14ac:dyDescent="0.55000000000000004">
      <c r="A34" s="47">
        <v>2</v>
      </c>
      <c r="B34" s="50" t="s">
        <v>17</v>
      </c>
      <c r="C34" s="73"/>
      <c r="D34" s="47"/>
      <c r="E34" s="50" t="s">
        <v>18</v>
      </c>
      <c r="F34" s="180">
        <v>0</v>
      </c>
      <c r="G34" s="180">
        <v>0</v>
      </c>
    </row>
    <row r="35" spans="1:13" x14ac:dyDescent="0.55000000000000004">
      <c r="A35" s="173"/>
      <c r="B35" s="50"/>
      <c r="C35" s="73"/>
      <c r="D35" s="47"/>
      <c r="E35" s="50" t="s">
        <v>19</v>
      </c>
      <c r="F35" s="180">
        <v>100</v>
      </c>
      <c r="G35" s="180">
        <v>8</v>
      </c>
    </row>
    <row r="36" spans="1:13" x14ac:dyDescent="0.55000000000000004">
      <c r="A36" s="173"/>
      <c r="B36" s="50"/>
      <c r="C36" s="73"/>
      <c r="D36" s="47"/>
      <c r="E36" s="50" t="s">
        <v>20</v>
      </c>
      <c r="F36" s="180">
        <v>90</v>
      </c>
      <c r="G36" s="180">
        <v>7</v>
      </c>
    </row>
    <row r="37" spans="1:13" x14ac:dyDescent="0.55000000000000004">
      <c r="A37" s="173"/>
      <c r="B37" s="50"/>
      <c r="C37" s="73"/>
      <c r="D37" s="47"/>
      <c r="E37" s="50" t="s">
        <v>21</v>
      </c>
      <c r="F37" s="180">
        <v>60</v>
      </c>
      <c r="G37" s="180">
        <v>5</v>
      </c>
    </row>
    <row r="38" spans="1:13" x14ac:dyDescent="0.55000000000000004">
      <c r="A38" s="173"/>
      <c r="B38" s="50"/>
      <c r="C38" s="73"/>
      <c r="D38" s="47"/>
      <c r="E38" s="50" t="s">
        <v>22</v>
      </c>
      <c r="F38" s="172">
        <v>100</v>
      </c>
      <c r="G38" s="172">
        <v>9</v>
      </c>
    </row>
    <row r="39" spans="1:13" x14ac:dyDescent="0.55000000000000004">
      <c r="A39" s="258" t="s">
        <v>23</v>
      </c>
      <c r="B39" s="259"/>
      <c r="C39" s="259"/>
      <c r="D39" s="259"/>
      <c r="E39" s="260"/>
      <c r="F39" s="186">
        <f>SUM(F34:F38)</f>
        <v>350</v>
      </c>
      <c r="G39" s="89">
        <f>SUM(G34:G38)</f>
        <v>29</v>
      </c>
    </row>
    <row r="40" spans="1:13" x14ac:dyDescent="0.55000000000000004">
      <c r="A40" s="47">
        <v>3</v>
      </c>
      <c r="B40" s="50" t="s">
        <v>24</v>
      </c>
      <c r="C40" s="73"/>
      <c r="D40" s="50"/>
      <c r="E40" s="174" t="s">
        <v>25</v>
      </c>
      <c r="F40" s="180">
        <v>0</v>
      </c>
      <c r="G40" s="180">
        <v>0</v>
      </c>
    </row>
    <row r="41" spans="1:13" ht="26.1" customHeight="1" x14ac:dyDescent="0.55000000000000004">
      <c r="A41" s="173"/>
      <c r="B41" s="50"/>
      <c r="C41" s="73"/>
      <c r="D41" s="50" t="s">
        <v>396</v>
      </c>
      <c r="E41" s="174" t="s">
        <v>260</v>
      </c>
      <c r="F41" s="248">
        <v>31.4</v>
      </c>
      <c r="G41" s="180">
        <v>3</v>
      </c>
    </row>
    <row r="42" spans="1:13" ht="24.95" customHeight="1" x14ac:dyDescent="0.55000000000000004">
      <c r="A42" s="173"/>
      <c r="B42" s="50"/>
      <c r="C42" s="73"/>
      <c r="D42" s="50"/>
      <c r="E42" s="174"/>
      <c r="F42" s="180">
        <v>0</v>
      </c>
      <c r="G42" s="180">
        <v>0</v>
      </c>
    </row>
    <row r="43" spans="1:13" ht="21" customHeight="1" x14ac:dyDescent="0.55000000000000004">
      <c r="A43" s="258" t="s">
        <v>26</v>
      </c>
      <c r="B43" s="259"/>
      <c r="C43" s="259"/>
      <c r="D43" s="259"/>
      <c r="E43" s="260"/>
      <c r="F43" s="185">
        <f>SUM(F40:F42)</f>
        <v>31.4</v>
      </c>
      <c r="G43" s="187">
        <f>SUM(G40:G42)</f>
        <v>3</v>
      </c>
    </row>
    <row r="44" spans="1:13" x14ac:dyDescent="0.55000000000000004">
      <c r="A44" s="47">
        <v>4</v>
      </c>
      <c r="B44" s="47" t="s">
        <v>27</v>
      </c>
      <c r="C44" s="73"/>
      <c r="D44" s="50" t="s">
        <v>389</v>
      </c>
      <c r="E44" s="50" t="s">
        <v>390</v>
      </c>
      <c r="F44" s="193">
        <v>300</v>
      </c>
      <c r="G44" s="193">
        <v>20</v>
      </c>
      <c r="H44" s="66"/>
    </row>
    <row r="45" spans="1:13" x14ac:dyDescent="0.55000000000000004">
      <c r="A45" s="258" t="s">
        <v>391</v>
      </c>
      <c r="B45" s="259"/>
      <c r="C45" s="259"/>
      <c r="D45" s="259"/>
      <c r="E45" s="260"/>
      <c r="F45" s="186">
        <f>SUM(F44)</f>
        <v>300</v>
      </c>
      <c r="G45" s="186">
        <f>SUM(G44)</f>
        <v>20</v>
      </c>
    </row>
    <row r="46" spans="1:13" ht="25.5" customHeight="1" x14ac:dyDescent="0.7">
      <c r="A46" s="250" t="s">
        <v>29</v>
      </c>
      <c r="B46" s="251"/>
      <c r="C46" s="251"/>
      <c r="D46" s="251"/>
      <c r="E46" s="252"/>
      <c r="F46" s="189">
        <f>F33+F39+F43+F45</f>
        <v>1452.9</v>
      </c>
      <c r="G46" s="175">
        <f>G33+G39+G43+G45</f>
        <v>146</v>
      </c>
      <c r="H46" s="66"/>
    </row>
    <row r="47" spans="1:13" s="59" customFormat="1" ht="32.25" customHeight="1" x14ac:dyDescent="0.55000000000000004">
      <c r="A47" s="59" t="s">
        <v>30</v>
      </c>
      <c r="F47" s="176">
        <f>F46</f>
        <v>1452.9</v>
      </c>
      <c r="G47" s="59" t="s">
        <v>31</v>
      </c>
      <c r="H47" s="61"/>
      <c r="J47" s="61"/>
      <c r="M47" s="61"/>
    </row>
    <row r="48" spans="1:13" s="59" customFormat="1" x14ac:dyDescent="0.55000000000000004">
      <c r="A48" s="253" t="s">
        <v>32</v>
      </c>
      <c r="B48" s="253"/>
      <c r="C48" s="253"/>
      <c r="D48" s="253"/>
      <c r="E48" s="253"/>
      <c r="F48" s="176">
        <f>G46</f>
        <v>146</v>
      </c>
      <c r="G48" s="59" t="s">
        <v>33</v>
      </c>
      <c r="I48" s="61"/>
    </row>
    <row r="49" spans="1:13" x14ac:dyDescent="0.55000000000000004">
      <c r="H49" s="53"/>
      <c r="J49" s="53"/>
      <c r="M49" s="53"/>
    </row>
    <row r="50" spans="1:13" s="65" customFormat="1" ht="21" customHeight="1" x14ac:dyDescent="0.2">
      <c r="A50" s="254" t="s">
        <v>395</v>
      </c>
      <c r="B50" s="254"/>
      <c r="C50" s="254"/>
      <c r="D50" s="254"/>
      <c r="E50" s="254"/>
      <c r="F50" s="254"/>
      <c r="G50" s="254"/>
      <c r="H50" s="63"/>
      <c r="I50" s="63"/>
      <c r="J50" s="63"/>
      <c r="M50" s="63"/>
    </row>
    <row r="51" spans="1:13" ht="30" customHeight="1" x14ac:dyDescent="0.55000000000000004">
      <c r="E51" s="57"/>
      <c r="F51" s="66"/>
      <c r="G51" s="67" t="s">
        <v>34</v>
      </c>
    </row>
    <row r="53" spans="1:13" x14ac:dyDescent="0.55000000000000004">
      <c r="E53" s="53"/>
    </row>
    <row r="55" spans="1:13" x14ac:dyDescent="0.55000000000000004">
      <c r="E55" s="68"/>
      <c r="J55" s="53"/>
      <c r="M55" s="53"/>
    </row>
    <row r="56" spans="1:13" x14ac:dyDescent="0.55000000000000004">
      <c r="H56" s="51"/>
      <c r="I56" s="53"/>
    </row>
    <row r="63" spans="1:13" x14ac:dyDescent="0.55000000000000004">
      <c r="A63" s="53"/>
    </row>
    <row r="64" spans="1:13" x14ac:dyDescent="0.55000000000000004">
      <c r="A64" s="53"/>
    </row>
    <row r="65" spans="1:2" x14ac:dyDescent="0.55000000000000004">
      <c r="A65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A68" s="53"/>
      <c r="B68" s="53"/>
    </row>
    <row r="69" spans="1:2" x14ac:dyDescent="0.55000000000000004">
      <c r="A69" s="53"/>
    </row>
    <row r="70" spans="1:2" x14ac:dyDescent="0.55000000000000004">
      <c r="A70" s="53"/>
      <c r="B70" s="53"/>
    </row>
    <row r="72" spans="1:2" x14ac:dyDescent="0.55000000000000004">
      <c r="B72" s="53"/>
    </row>
    <row r="73" spans="1:2" x14ac:dyDescent="0.55000000000000004">
      <c r="A73" s="53"/>
    </row>
    <row r="74" spans="1:2" x14ac:dyDescent="0.55000000000000004">
      <c r="A74" s="53"/>
    </row>
    <row r="75" spans="1:2" x14ac:dyDescent="0.55000000000000004">
      <c r="A75" s="53"/>
    </row>
    <row r="76" spans="1:2" x14ac:dyDescent="0.55000000000000004">
      <c r="A76" s="53"/>
      <c r="B76" s="53"/>
    </row>
    <row r="78" spans="1:2" x14ac:dyDescent="0.55000000000000004">
      <c r="A78" s="53"/>
      <c r="B78" s="53"/>
    </row>
    <row r="79" spans="1:2" x14ac:dyDescent="0.55000000000000004">
      <c r="A79" s="53"/>
    </row>
    <row r="80" spans="1:2" x14ac:dyDescent="0.55000000000000004">
      <c r="B80" s="53"/>
    </row>
    <row r="81" spans="1:2" x14ac:dyDescent="0.55000000000000004">
      <c r="B81" s="53"/>
    </row>
    <row r="84" spans="1:2" x14ac:dyDescent="0.55000000000000004">
      <c r="A84" s="53"/>
    </row>
    <row r="85" spans="1:2" x14ac:dyDescent="0.55000000000000004">
      <c r="A85" s="53"/>
    </row>
    <row r="86" spans="1:2" x14ac:dyDescent="0.55000000000000004">
      <c r="A86" s="53"/>
    </row>
    <row r="88" spans="1:2" x14ac:dyDescent="0.55000000000000004">
      <c r="B88" s="53"/>
    </row>
  </sheetData>
  <mergeCells count="9">
    <mergeCell ref="A46:E46"/>
    <mergeCell ref="A48:E48"/>
    <mergeCell ref="A50:G50"/>
    <mergeCell ref="A1:G1"/>
    <mergeCell ref="A2:G2"/>
    <mergeCell ref="A33:E33"/>
    <mergeCell ref="A39:E39"/>
    <mergeCell ref="A43:E43"/>
    <mergeCell ref="A45:E45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6"/>
  <sheetViews>
    <sheetView showGridLines="0" view="pageBreakPreview" topLeftCell="A103" zoomScale="110" zoomScaleNormal="120" workbookViewId="0">
      <selection activeCell="A118" sqref="A118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81" t="s">
        <v>240</v>
      </c>
      <c r="B1" s="281"/>
      <c r="C1" s="281"/>
      <c r="D1" s="281"/>
      <c r="E1" s="281"/>
      <c r="F1" s="281"/>
      <c r="G1" s="281"/>
    </row>
    <row r="2" spans="1:13" ht="6" customHeight="1" x14ac:dyDescent="0.6">
      <c r="A2" s="282"/>
      <c r="B2" s="282"/>
      <c r="C2" s="282"/>
      <c r="D2" s="282"/>
      <c r="E2" s="282"/>
      <c r="F2" s="282"/>
      <c r="G2" s="282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83" t="s">
        <v>35</v>
      </c>
      <c r="B4" s="284"/>
      <c r="C4" s="284"/>
      <c r="D4" s="284"/>
      <c r="E4" s="284"/>
      <c r="F4" s="284"/>
      <c r="G4" s="285"/>
    </row>
    <row r="5" spans="1:13" ht="20.100000000000001" customHeight="1" x14ac:dyDescent="0.55000000000000004">
      <c r="A5" s="263">
        <v>1</v>
      </c>
      <c r="B5" s="269" t="s">
        <v>36</v>
      </c>
      <c r="C5" s="73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64"/>
      <c r="B6" s="270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64"/>
      <c r="B7" s="270"/>
      <c r="C7" s="73"/>
      <c r="D7" s="50"/>
      <c r="E7" s="50" t="s">
        <v>351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65"/>
      <c r="B8" s="271"/>
      <c r="C8" s="73"/>
      <c r="D8" s="50"/>
      <c r="E8" s="50" t="s">
        <v>38</v>
      </c>
      <c r="F8" s="235">
        <v>765.5</v>
      </c>
      <c r="G8" s="48">
        <v>100</v>
      </c>
      <c r="J8" s="42"/>
      <c r="M8" s="42"/>
    </row>
    <row r="9" spans="1:13" s="164" customFormat="1" ht="20.100000000000001" customHeight="1" x14ac:dyDescent="0.55000000000000004">
      <c r="A9" s="266">
        <v>2</v>
      </c>
      <c r="B9" s="272" t="s">
        <v>39</v>
      </c>
      <c r="C9" s="163"/>
      <c r="D9" s="54"/>
      <c r="E9" s="54" t="s">
        <v>40</v>
      </c>
      <c r="F9" s="82">
        <v>1333</v>
      </c>
      <c r="G9" s="82">
        <v>152</v>
      </c>
      <c r="J9" s="165"/>
      <c r="M9" s="165"/>
    </row>
    <row r="10" spans="1:13" s="165" customFormat="1" ht="20.100000000000001" customHeight="1" x14ac:dyDescent="0.55000000000000004">
      <c r="A10" s="267"/>
      <c r="B10" s="273"/>
      <c r="C10" s="163"/>
      <c r="D10" s="166"/>
      <c r="E10" s="54" t="s">
        <v>41</v>
      </c>
      <c r="F10" s="82">
        <v>370</v>
      </c>
      <c r="G10" s="82">
        <v>52</v>
      </c>
      <c r="J10" s="167"/>
      <c r="M10" s="167"/>
    </row>
    <row r="11" spans="1:13" s="165" customFormat="1" ht="20.100000000000001" customHeight="1" x14ac:dyDescent="0.55000000000000004">
      <c r="A11" s="267"/>
      <c r="B11" s="273"/>
      <c r="C11" s="163"/>
      <c r="D11" s="166"/>
      <c r="E11" s="54" t="s">
        <v>42</v>
      </c>
      <c r="F11" s="82">
        <v>750</v>
      </c>
      <c r="G11" s="82">
        <v>100</v>
      </c>
      <c r="J11" s="167"/>
      <c r="M11" s="167"/>
    </row>
    <row r="12" spans="1:13" s="165" customFormat="1" ht="20.100000000000001" customHeight="1" x14ac:dyDescent="0.55000000000000004">
      <c r="A12" s="267"/>
      <c r="B12" s="273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67"/>
      <c r="B13" s="273"/>
      <c r="C13" s="163"/>
      <c r="D13" s="166"/>
      <c r="E13" s="54" t="s">
        <v>352</v>
      </c>
      <c r="F13" s="82">
        <v>202</v>
      </c>
      <c r="G13" s="82">
        <v>26</v>
      </c>
      <c r="J13" s="167"/>
      <c r="M13" s="167"/>
    </row>
    <row r="14" spans="1:13" s="74" customFormat="1" ht="20.100000000000001" customHeight="1" x14ac:dyDescent="0.55000000000000004">
      <c r="A14" s="263">
        <v>3</v>
      </c>
      <c r="B14" s="274" t="s">
        <v>44</v>
      </c>
      <c r="C14" s="73"/>
      <c r="D14" s="50"/>
      <c r="E14" s="50" t="s">
        <v>45</v>
      </c>
      <c r="F14" s="142">
        <v>11635</v>
      </c>
      <c r="G14" s="142">
        <v>1414</v>
      </c>
      <c r="J14" s="42"/>
      <c r="M14" s="42"/>
    </row>
    <row r="15" spans="1:13" s="74" customFormat="1" ht="20.100000000000001" customHeight="1" x14ac:dyDescent="0.55000000000000004">
      <c r="A15" s="264"/>
      <c r="B15" s="275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4"/>
      <c r="B16" s="275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64"/>
      <c r="B17" s="275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64"/>
      <c r="B18" s="275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4"/>
      <c r="B19" s="275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4"/>
      <c r="B20" s="275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4"/>
      <c r="B21" s="275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4"/>
      <c r="B22" s="275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4"/>
      <c r="B23" s="275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4"/>
      <c r="B24" s="275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4"/>
      <c r="B25" s="275"/>
      <c r="C25" s="73"/>
      <c r="D25" s="50"/>
      <c r="E25" s="50" t="s">
        <v>353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64"/>
      <c r="B26" s="275"/>
      <c r="C26" s="73"/>
      <c r="D26" s="171"/>
      <c r="E26" s="50" t="s">
        <v>56</v>
      </c>
      <c r="F26" s="48">
        <v>16100</v>
      </c>
      <c r="G26" s="48">
        <v>2030</v>
      </c>
      <c r="J26" s="75"/>
      <c r="M26" s="75"/>
    </row>
    <row r="27" spans="1:13" ht="20.100000000000001" customHeight="1" x14ac:dyDescent="0.55000000000000004">
      <c r="A27" s="264"/>
      <c r="B27" s="275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64"/>
      <c r="B28" s="275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65"/>
      <c r="B29" s="276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66">
        <v>4</v>
      </c>
      <c r="B30" s="272" t="s">
        <v>59</v>
      </c>
      <c r="C30" s="163"/>
      <c r="D30" s="54"/>
      <c r="E30" s="54" t="s">
        <v>60</v>
      </c>
      <c r="F30" s="82">
        <v>0</v>
      </c>
      <c r="G30" s="82">
        <v>0</v>
      </c>
      <c r="J30" s="165"/>
      <c r="M30" s="165"/>
    </row>
    <row r="31" spans="1:13" s="164" customFormat="1" ht="20.100000000000001" customHeight="1" x14ac:dyDescent="0.55000000000000004">
      <c r="A31" s="267"/>
      <c r="B31" s="273"/>
      <c r="C31" s="163"/>
      <c r="D31" s="54"/>
      <c r="E31" s="54" t="s">
        <v>61</v>
      </c>
      <c r="F31" s="82">
        <v>290</v>
      </c>
      <c r="G31" s="82">
        <v>48</v>
      </c>
      <c r="J31" s="165"/>
      <c r="M31" s="165"/>
    </row>
    <row r="32" spans="1:13" s="164" customFormat="1" ht="20.100000000000001" customHeight="1" x14ac:dyDescent="0.55000000000000004">
      <c r="A32" s="268"/>
      <c r="B32" s="277"/>
      <c r="C32" s="163"/>
      <c r="D32" s="54"/>
      <c r="E32" s="54" t="s">
        <v>62</v>
      </c>
      <c r="F32" s="82">
        <v>208</v>
      </c>
      <c r="G32" s="82">
        <v>34</v>
      </c>
      <c r="J32" s="165"/>
      <c r="M32" s="165"/>
    </row>
    <row r="33" spans="1:13" ht="20.100000000000001" customHeight="1" x14ac:dyDescent="0.55000000000000004">
      <c r="A33" s="263">
        <v>5</v>
      </c>
      <c r="B33" s="274" t="s">
        <v>63</v>
      </c>
      <c r="C33" s="73"/>
      <c r="D33" s="50"/>
      <c r="E33" s="50" t="s">
        <v>64</v>
      </c>
      <c r="F33" s="48">
        <v>755</v>
      </c>
      <c r="G33" s="48">
        <v>92</v>
      </c>
      <c r="J33" s="75"/>
      <c r="M33" s="75"/>
    </row>
    <row r="34" spans="1:13" ht="20.100000000000001" customHeight="1" x14ac:dyDescent="0.55000000000000004">
      <c r="A34" s="264"/>
      <c r="B34" s="275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64"/>
      <c r="B35" s="275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64"/>
      <c r="B36" s="275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64"/>
      <c r="B37" s="275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67">
        <v>6</v>
      </c>
      <c r="B45" s="272" t="s">
        <v>72</v>
      </c>
      <c r="C45" s="163"/>
      <c r="D45" s="54"/>
      <c r="E45" s="54" t="s">
        <v>72</v>
      </c>
      <c r="F45" s="82">
        <v>600</v>
      </c>
      <c r="G45" s="82">
        <v>42</v>
      </c>
      <c r="J45" s="167"/>
      <c r="M45" s="167"/>
    </row>
    <row r="46" spans="1:13" s="165" customFormat="1" ht="18.95" customHeight="1" x14ac:dyDescent="0.55000000000000004">
      <c r="A46" s="267"/>
      <c r="B46" s="273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68"/>
      <c r="B47" s="277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63">
        <v>7</v>
      </c>
      <c r="B48" s="274" t="s">
        <v>75</v>
      </c>
      <c r="C48" s="73"/>
      <c r="D48" s="50"/>
      <c r="E48" s="50" t="s">
        <v>75</v>
      </c>
      <c r="F48" s="48">
        <v>650</v>
      </c>
      <c r="G48" s="48">
        <v>85</v>
      </c>
      <c r="J48" s="42"/>
      <c r="M48" s="42"/>
    </row>
    <row r="49" spans="1:13" ht="18.95" customHeight="1" x14ac:dyDescent="0.55000000000000004">
      <c r="A49" s="264"/>
      <c r="B49" s="275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4"/>
      <c r="B50" s="275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64"/>
      <c r="B51" s="275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5"/>
      <c r="B52" s="276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66">
        <v>8</v>
      </c>
      <c r="B53" s="272" t="s">
        <v>80</v>
      </c>
      <c r="C53" s="163"/>
      <c r="D53" s="54" t="s">
        <v>81</v>
      </c>
      <c r="E53" s="54" t="s">
        <v>81</v>
      </c>
      <c r="F53" s="236">
        <v>0</v>
      </c>
      <c r="G53" s="236">
        <v>0</v>
      </c>
      <c r="J53" s="167"/>
      <c r="M53" s="167"/>
    </row>
    <row r="54" spans="1:13" s="165" customFormat="1" ht="18.95" customHeight="1" x14ac:dyDescent="0.55000000000000004">
      <c r="A54" s="267"/>
      <c r="B54" s="273"/>
      <c r="C54" s="163"/>
      <c r="D54" s="54" t="s">
        <v>82</v>
      </c>
      <c r="E54" s="54" t="s">
        <v>81</v>
      </c>
      <c r="F54" s="236">
        <v>0</v>
      </c>
      <c r="G54" s="236">
        <v>0</v>
      </c>
      <c r="J54" s="167"/>
      <c r="M54" s="167"/>
    </row>
    <row r="55" spans="1:13" s="165" customFormat="1" ht="18.95" customHeight="1" x14ac:dyDescent="0.55000000000000004">
      <c r="A55" s="268"/>
      <c r="B55" s="277"/>
      <c r="C55" s="163"/>
      <c r="D55" s="54" t="s">
        <v>45</v>
      </c>
      <c r="E55" s="54" t="s">
        <v>81</v>
      </c>
      <c r="F55" s="236">
        <v>0</v>
      </c>
      <c r="G55" s="236">
        <v>0</v>
      </c>
      <c r="J55" s="167"/>
      <c r="M55" s="167"/>
    </row>
    <row r="56" spans="1:13" ht="18.95" customHeight="1" x14ac:dyDescent="0.55000000000000004">
      <c r="A56" s="80"/>
      <c r="B56" s="278" t="s">
        <v>83</v>
      </c>
      <c r="C56" s="279"/>
      <c r="D56" s="279"/>
      <c r="E56" s="280"/>
      <c r="F56" s="190">
        <f>SUM(F5:F43,F44:F55)</f>
        <v>35903.5</v>
      </c>
      <c r="G56" s="81">
        <f>SUM(G5:G43,G44:G55)</f>
        <v>4465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75</v>
      </c>
      <c r="G58" s="48">
        <v>9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400</v>
      </c>
      <c r="G59" s="48">
        <v>150</v>
      </c>
      <c r="H59" s="53"/>
      <c r="J59" s="75"/>
      <c r="M59" s="75"/>
    </row>
    <row r="60" spans="1:13" ht="18.95" customHeight="1" x14ac:dyDescent="0.55000000000000004">
      <c r="A60" s="80"/>
      <c r="B60" s="278" t="s">
        <v>89</v>
      </c>
      <c r="C60" s="279"/>
      <c r="D60" s="279"/>
      <c r="E60" s="280"/>
      <c r="F60" s="190">
        <f>SUM(F57:F59)</f>
        <v>475</v>
      </c>
      <c r="G60" s="81">
        <f>SUM(G57:G59)</f>
        <v>159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2022</v>
      </c>
      <c r="G61" s="144">
        <v>202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2710</v>
      </c>
      <c r="G62" s="144">
        <v>271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1388</v>
      </c>
      <c r="G63" s="48">
        <v>139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956</v>
      </c>
      <c r="G64" s="144">
        <v>96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1835</v>
      </c>
      <c r="G65" s="48">
        <v>184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1288</v>
      </c>
      <c r="G66" s="144">
        <v>129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2154</v>
      </c>
      <c r="G67" s="144">
        <v>215</v>
      </c>
      <c r="J67" s="75"/>
      <c r="M67" s="75"/>
    </row>
    <row r="68" spans="1:13" ht="18.95" customHeight="1" x14ac:dyDescent="0.55000000000000004">
      <c r="A68" s="80"/>
      <c r="B68" s="278" t="s">
        <v>98</v>
      </c>
      <c r="C68" s="279"/>
      <c r="D68" s="279"/>
      <c r="E68" s="280"/>
      <c r="F68" s="190">
        <f>SUM(F61:F67)</f>
        <v>12353</v>
      </c>
      <c r="G68" s="83">
        <f>SUM(G61:G67)</f>
        <v>1236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78" t="s">
        <v>103</v>
      </c>
      <c r="C72" s="279"/>
      <c r="D72" s="279"/>
      <c r="E72" s="280"/>
      <c r="F72" s="190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1325</v>
      </c>
      <c r="G75" s="48">
        <v>146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800</v>
      </c>
      <c r="G76" s="48">
        <v>110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2250</v>
      </c>
      <c r="G77" s="48">
        <v>335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1637</v>
      </c>
      <c r="G78" s="48">
        <v>199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1230</v>
      </c>
      <c r="G79" s="48">
        <v>209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2500</v>
      </c>
      <c r="G80" s="48">
        <v>321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372</v>
      </c>
      <c r="F81" s="48">
        <v>0</v>
      </c>
      <c r="G81" s="48">
        <v>0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373</v>
      </c>
      <c r="F82" s="48">
        <v>0</v>
      </c>
      <c r="G82" s="48">
        <v>0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374</v>
      </c>
      <c r="F83" s="48">
        <v>0</v>
      </c>
      <c r="G83" s="48">
        <v>0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375</v>
      </c>
      <c r="F84" s="48">
        <v>0</v>
      </c>
      <c r="G84" s="48">
        <v>0</v>
      </c>
      <c r="J84" s="75"/>
      <c r="M84" s="75"/>
    </row>
    <row r="85" spans="1:13" ht="18" customHeight="1" x14ac:dyDescent="0.55000000000000004">
      <c r="A85" s="80"/>
      <c r="B85" s="278" t="s">
        <v>112</v>
      </c>
      <c r="C85" s="279"/>
      <c r="D85" s="279"/>
      <c r="E85" s="280"/>
      <c r="F85" s="190">
        <f>SUM(F75:F84)</f>
        <v>9742</v>
      </c>
      <c r="G85" s="83">
        <f>SUM(G75:G84)</f>
        <v>1320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364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370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354</v>
      </c>
      <c r="E88" s="47" t="s">
        <v>115</v>
      </c>
      <c r="F88" s="235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355</v>
      </c>
      <c r="E90" s="47" t="s">
        <v>115</v>
      </c>
      <c r="F90" s="235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356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321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365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117</v>
      </c>
      <c r="E95" s="47" t="s">
        <v>117</v>
      </c>
      <c r="F95" s="48">
        <v>145</v>
      </c>
      <c r="G95" s="48">
        <v>19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327</v>
      </c>
      <c r="E96" s="47" t="s">
        <v>117</v>
      </c>
      <c r="F96" s="48">
        <v>741</v>
      </c>
      <c r="G96" s="48">
        <v>73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117</v>
      </c>
      <c r="E97" s="47" t="s">
        <v>119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327</v>
      </c>
      <c r="E98" s="47" t="s">
        <v>119</v>
      </c>
      <c r="F98" s="48"/>
      <c r="G98" s="48"/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371</v>
      </c>
      <c r="E99" s="47" t="s">
        <v>118</v>
      </c>
      <c r="F99" s="48">
        <v>85</v>
      </c>
      <c r="G99" s="48">
        <v>9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118</v>
      </c>
      <c r="E100" s="47" t="s">
        <v>118</v>
      </c>
      <c r="F100" s="48">
        <v>500</v>
      </c>
      <c r="G100" s="48">
        <v>57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357</v>
      </c>
      <c r="E101" s="47" t="s">
        <v>120</v>
      </c>
      <c r="F101" s="48">
        <v>223</v>
      </c>
      <c r="G101" s="48">
        <v>28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358</v>
      </c>
      <c r="E102" s="47" t="s">
        <v>121</v>
      </c>
      <c r="F102" s="48">
        <v>1353</v>
      </c>
      <c r="G102" s="48">
        <v>178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121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 t="s">
        <v>359</v>
      </c>
      <c r="E104" s="47" t="s">
        <v>122</v>
      </c>
      <c r="F104" s="48">
        <v>825</v>
      </c>
      <c r="G104" s="48">
        <v>92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360</v>
      </c>
      <c r="E105" s="47" t="s">
        <v>122</v>
      </c>
      <c r="F105" s="48">
        <v>984</v>
      </c>
      <c r="G105" s="48">
        <v>106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122</v>
      </c>
      <c r="F106" s="48"/>
      <c r="G106" s="48"/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259</v>
      </c>
      <c r="F107" s="48">
        <v>1780</v>
      </c>
      <c r="G107" s="48">
        <v>204</v>
      </c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259</v>
      </c>
      <c r="F108" s="48">
        <v>0</v>
      </c>
      <c r="G108" s="48">
        <v>0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259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259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123</v>
      </c>
      <c r="F111" s="48">
        <v>323</v>
      </c>
      <c r="G111" s="48">
        <v>37</v>
      </c>
      <c r="J111" s="75"/>
      <c r="M111" s="75"/>
    </row>
    <row r="112" spans="1:13" ht="22.5" customHeight="1" x14ac:dyDescent="0.55000000000000004">
      <c r="A112" s="80"/>
      <c r="B112" s="278" t="s">
        <v>124</v>
      </c>
      <c r="C112" s="279"/>
      <c r="D112" s="279"/>
      <c r="E112" s="280"/>
      <c r="F112" s="190">
        <f>SUM(F86:F111)</f>
        <v>7638</v>
      </c>
      <c r="G112" s="81">
        <f>SUM(G86:G111)</f>
        <v>895</v>
      </c>
      <c r="J112" s="75"/>
      <c r="M112" s="75"/>
    </row>
    <row r="113" spans="1:13" ht="21.75" customHeight="1" x14ac:dyDescent="0.55000000000000004">
      <c r="A113" s="250" t="s">
        <v>125</v>
      </c>
      <c r="B113" s="251"/>
      <c r="C113" s="251"/>
      <c r="D113" s="251"/>
      <c r="E113" s="252"/>
      <c r="F113" s="191">
        <f>SUM(F56,F60,F68,F72,F85,F112)</f>
        <v>66211.5</v>
      </c>
      <c r="G113" s="56">
        <f>SUM(G56,G60,G68,G72,G85,G112)</f>
        <v>8086</v>
      </c>
      <c r="H113" s="53"/>
      <c r="J113" s="85"/>
      <c r="M113" s="75"/>
    </row>
    <row r="114" spans="1:13" s="59" customFormat="1" ht="32.25" customHeight="1" x14ac:dyDescent="0.55000000000000004">
      <c r="A114" s="58" t="s">
        <v>30</v>
      </c>
      <c r="F114" s="245">
        <f>F113</f>
        <v>66211.5</v>
      </c>
      <c r="G114" s="58" t="s">
        <v>31</v>
      </c>
      <c r="H114" s="61"/>
      <c r="I114" s="58"/>
      <c r="J114" s="61"/>
      <c r="M114" s="61"/>
    </row>
    <row r="115" spans="1:13" s="58" customFormat="1" ht="21.75" x14ac:dyDescent="0.5">
      <c r="A115" s="261" t="s">
        <v>32</v>
      </c>
      <c r="B115" s="261"/>
      <c r="C115" s="261"/>
      <c r="D115" s="261"/>
      <c r="E115" s="261"/>
      <c r="F115" s="60">
        <f>G113</f>
        <v>8086</v>
      </c>
      <c r="G115" s="58" t="s">
        <v>33</v>
      </c>
      <c r="I115" s="62"/>
    </row>
    <row r="116" spans="1:13" x14ac:dyDescent="0.55000000000000004">
      <c r="H116" s="53"/>
      <c r="I116" s="49"/>
      <c r="J116" s="53"/>
      <c r="M116" s="53"/>
    </row>
    <row r="117" spans="1:13" s="65" customFormat="1" ht="32.25" customHeight="1" x14ac:dyDescent="0.2">
      <c r="A117" s="262" t="s">
        <v>395</v>
      </c>
      <c r="B117" s="262"/>
      <c r="C117" s="262"/>
      <c r="D117" s="262"/>
      <c r="E117" s="262"/>
      <c r="F117" s="262"/>
      <c r="G117" s="262"/>
      <c r="H117" s="63"/>
      <c r="I117" s="64"/>
      <c r="J117" s="63"/>
      <c r="M117" s="63"/>
    </row>
    <row r="118" spans="1:13" ht="54.95" customHeight="1" x14ac:dyDescent="0.55000000000000004">
      <c r="E118" s="57"/>
      <c r="F118" s="66"/>
      <c r="G118" s="67" t="s">
        <v>126</v>
      </c>
      <c r="I118" s="49"/>
    </row>
    <row r="119" spans="1:13" x14ac:dyDescent="0.55000000000000004">
      <c r="A119" s="42" t="s">
        <v>334</v>
      </c>
      <c r="I119" s="49"/>
    </row>
    <row r="120" spans="1:13" x14ac:dyDescent="0.55000000000000004">
      <c r="E120" s="53"/>
      <c r="I120" s="49"/>
    </row>
    <row r="121" spans="1:13" x14ac:dyDescent="0.55000000000000004">
      <c r="I121" s="49"/>
    </row>
    <row r="122" spans="1:13" x14ac:dyDescent="0.55000000000000004">
      <c r="E122" s="68"/>
      <c r="J122" s="53"/>
      <c r="M122" s="53"/>
    </row>
    <row r="123" spans="1:13" x14ac:dyDescent="0.55000000000000004">
      <c r="H123" s="51"/>
      <c r="I123" s="53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69"/>
      <c r="B137" s="69"/>
    </row>
    <row r="138" spans="1:2" x14ac:dyDescent="0.55000000000000004">
      <c r="A138" s="70"/>
      <c r="B138" s="70"/>
    </row>
    <row r="139" spans="1:2" x14ac:dyDescent="0.55000000000000004">
      <c r="A139" s="70"/>
      <c r="B139" s="69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69"/>
    </row>
    <row r="144" spans="1:2" x14ac:dyDescent="0.55000000000000004">
      <c r="A144" s="70"/>
      <c r="B144" s="70"/>
    </row>
    <row r="145" spans="1:2" x14ac:dyDescent="0.55000000000000004">
      <c r="A145" s="69"/>
      <c r="B145" s="69"/>
    </row>
    <row r="146" spans="1:2" x14ac:dyDescent="0.55000000000000004">
      <c r="A146" s="69"/>
      <c r="B146" s="70"/>
    </row>
    <row r="147" spans="1:2" x14ac:dyDescent="0.55000000000000004">
      <c r="A147" s="70"/>
      <c r="B147" s="69"/>
    </row>
    <row r="148" spans="1:2" x14ac:dyDescent="0.55000000000000004">
      <c r="A148" s="70"/>
      <c r="B148" s="69"/>
    </row>
    <row r="149" spans="1:2" x14ac:dyDescent="0.55000000000000004">
      <c r="A149" s="70"/>
      <c r="B149" s="70"/>
    </row>
    <row r="150" spans="1:2" x14ac:dyDescent="0.55000000000000004">
      <c r="A150" s="70"/>
      <c r="B150" s="70"/>
    </row>
    <row r="151" spans="1:2" x14ac:dyDescent="0.55000000000000004">
      <c r="A151" s="69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70"/>
      <c r="B154" s="70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</sheetData>
  <mergeCells count="28">
    <mergeCell ref="A1:G1"/>
    <mergeCell ref="A2:G2"/>
    <mergeCell ref="A4:G4"/>
    <mergeCell ref="B56:E56"/>
    <mergeCell ref="B60:E60"/>
    <mergeCell ref="B48:B52"/>
    <mergeCell ref="B53:B55"/>
    <mergeCell ref="B68:E68"/>
    <mergeCell ref="B72:E72"/>
    <mergeCell ref="B85:E85"/>
    <mergeCell ref="B112:E112"/>
    <mergeCell ref="A113:E113"/>
    <mergeCell ref="A115:E115"/>
    <mergeCell ref="A117:G117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5" zoomScale="120" zoomScaleNormal="120" zoomScaleSheetLayoutView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81" t="s">
        <v>241</v>
      </c>
      <c r="B1" s="281"/>
      <c r="C1" s="281"/>
      <c r="D1" s="281"/>
      <c r="E1" s="281"/>
      <c r="F1" s="281"/>
      <c r="G1" s="281"/>
    </row>
    <row r="2" spans="1:13" ht="6" customHeight="1" x14ac:dyDescent="0.6">
      <c r="A2" s="282"/>
      <c r="B2" s="282"/>
      <c r="C2" s="282"/>
      <c r="D2" s="282"/>
      <c r="E2" s="282"/>
      <c r="F2" s="282"/>
      <c r="G2" s="282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74</v>
      </c>
      <c r="G4" s="159">
        <v>19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141</v>
      </c>
      <c r="G5" s="159">
        <v>59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447</v>
      </c>
      <c r="G6" s="159">
        <v>70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1647</v>
      </c>
      <c r="G7" s="159">
        <v>293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1221</v>
      </c>
      <c r="G8" s="159">
        <v>162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6250</v>
      </c>
      <c r="G9" s="160">
        <v>8100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7000</v>
      </c>
      <c r="G10" s="160">
        <v>1400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4900</v>
      </c>
      <c r="G11" s="161">
        <v>980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761</v>
      </c>
      <c r="G12" s="161">
        <v>208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69</v>
      </c>
      <c r="G13" s="161">
        <v>19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270</v>
      </c>
      <c r="G14" s="161">
        <v>66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57" t="s">
        <v>128</v>
      </c>
      <c r="B16" s="257"/>
      <c r="C16" s="257"/>
      <c r="D16" s="257"/>
      <c r="E16" s="257"/>
      <c r="F16" s="146">
        <f>SUM(F4:F15)</f>
        <v>22780</v>
      </c>
      <c r="G16" s="89">
        <f>SUM(G4:G15)</f>
        <v>11376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592</v>
      </c>
      <c r="G17" s="218">
        <v>65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1362</v>
      </c>
      <c r="G18" s="151">
        <v>143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140517</v>
      </c>
      <c r="G19" s="48">
        <v>8267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1460</v>
      </c>
      <c r="G20" s="179">
        <v>710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1380</v>
      </c>
      <c r="G21" s="48">
        <v>220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1630</v>
      </c>
      <c r="G22" s="48">
        <v>190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620</v>
      </c>
      <c r="G23" s="48">
        <v>100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650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700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945</v>
      </c>
      <c r="G27" s="152" t="s">
        <v>394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1630.75</v>
      </c>
      <c r="G28" s="48">
        <v>99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131</v>
      </c>
      <c r="G29" s="48">
        <v>11</v>
      </c>
    </row>
    <row r="30" spans="1:13" ht="24" customHeight="1" x14ac:dyDescent="0.55000000000000004">
      <c r="A30" s="257" t="s">
        <v>130</v>
      </c>
      <c r="B30" s="257"/>
      <c r="C30" s="257"/>
      <c r="D30" s="257"/>
      <c r="E30" s="257"/>
      <c r="F30" s="146">
        <f>SUM(F17:F29)</f>
        <v>151817.75</v>
      </c>
      <c r="G30" s="91">
        <f>G17+G18+G19+G20+G21+G22+G23+G24+G25+G26+G27+G28+G29</f>
        <v>10276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26188</v>
      </c>
      <c r="G33" s="156">
        <v>13253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32655</v>
      </c>
      <c r="G34" s="156">
        <v>3382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47970</v>
      </c>
      <c r="G35" s="156">
        <v>3339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34078</v>
      </c>
      <c r="G36" s="156">
        <v>7434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14766</v>
      </c>
      <c r="G37" s="156">
        <v>2232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12945</v>
      </c>
      <c r="G38" s="156">
        <v>1237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21220</v>
      </c>
      <c r="G39" s="156">
        <v>1646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30927</v>
      </c>
      <c r="G40" s="156">
        <v>1898</v>
      </c>
    </row>
    <row r="41" spans="1:7" ht="20.100000000000001" customHeight="1" x14ac:dyDescent="0.55000000000000004">
      <c r="A41" s="257" t="s">
        <v>132</v>
      </c>
      <c r="B41" s="257"/>
      <c r="C41" s="257"/>
      <c r="D41" s="257"/>
      <c r="E41" s="257"/>
      <c r="F41" s="146">
        <f>SUM(F33:F40)</f>
        <v>220749</v>
      </c>
      <c r="G41" s="93">
        <f>SUM(G33:G40)</f>
        <v>34421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57" t="s">
        <v>138</v>
      </c>
      <c r="B50" s="257"/>
      <c r="C50" s="257"/>
      <c r="D50" s="257"/>
      <c r="E50" s="257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57" t="s">
        <v>140</v>
      </c>
      <c r="B64" s="257"/>
      <c r="C64" s="257"/>
      <c r="D64" s="257"/>
      <c r="E64" s="257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86" t="s">
        <v>141</v>
      </c>
      <c r="B65" s="286"/>
      <c r="C65" s="286"/>
      <c r="D65" s="286"/>
      <c r="E65" s="286"/>
      <c r="F65" s="149">
        <f>SUM(F16,F30,F41,F50,F64)</f>
        <v>573285.75</v>
      </c>
      <c r="G65" s="94">
        <f>SUM(G16,G30,G41,G50,G64)</f>
        <v>71531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573285.75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61" t="s">
        <v>32</v>
      </c>
      <c r="B68" s="261"/>
      <c r="C68" s="261"/>
      <c r="D68" s="261"/>
      <c r="E68" s="261"/>
      <c r="F68" s="115">
        <f>G65</f>
        <v>71531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87" t="s">
        <v>400</v>
      </c>
      <c r="B70" s="287"/>
      <c r="C70" s="287"/>
      <c r="D70" s="287"/>
      <c r="E70" s="287"/>
      <c r="F70" s="287"/>
      <c r="G70" s="287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0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88" t="s">
        <v>318</v>
      </c>
      <c r="B1" s="288"/>
      <c r="C1" s="288"/>
      <c r="D1" s="288"/>
      <c r="E1" s="288"/>
      <c r="F1" s="288"/>
      <c r="G1" s="288"/>
    </row>
    <row r="2" spans="1:9" x14ac:dyDescent="0.55000000000000004">
      <c r="A2" s="289"/>
      <c r="B2" s="289"/>
      <c r="C2" s="289"/>
      <c r="D2" s="289"/>
      <c r="E2" s="289"/>
      <c r="F2" s="289"/>
      <c r="G2" s="289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57" t="s">
        <v>149</v>
      </c>
      <c r="B10" s="257"/>
      <c r="C10" s="257"/>
      <c r="D10" s="257"/>
      <c r="E10" s="257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366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58" t="s">
        <v>154</v>
      </c>
      <c r="B15" s="259"/>
      <c r="C15" s="259"/>
      <c r="D15" s="259"/>
      <c r="E15" s="260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0</v>
      </c>
      <c r="G16" s="144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0</v>
      </c>
      <c r="G19" s="144">
        <v>0</v>
      </c>
    </row>
    <row r="20" spans="1:13" x14ac:dyDescent="0.55000000000000004">
      <c r="A20" s="250" t="s">
        <v>159</v>
      </c>
      <c r="B20" s="251"/>
      <c r="C20" s="251"/>
      <c r="D20" s="251"/>
      <c r="E20" s="252"/>
      <c r="F20" s="191">
        <f>SUM(F10,F15,F16:F19)</f>
        <v>0</v>
      </c>
      <c r="G20" s="56">
        <f>SUM(G10,G15,G16:G19)</f>
        <v>0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0</v>
      </c>
      <c r="G21" s="59" t="s">
        <v>31</v>
      </c>
      <c r="H21" s="61"/>
      <c r="J21" s="61"/>
      <c r="M21" s="61"/>
    </row>
    <row r="22" spans="1:13" s="59" customFormat="1" x14ac:dyDescent="0.55000000000000004">
      <c r="A22" s="253" t="s">
        <v>32</v>
      </c>
      <c r="B22" s="253"/>
      <c r="C22" s="253"/>
      <c r="D22" s="253"/>
      <c r="E22" s="253"/>
      <c r="F22" s="176">
        <f>G20</f>
        <v>0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54" t="s">
        <v>395</v>
      </c>
      <c r="B24" s="254"/>
      <c r="C24" s="254"/>
      <c r="D24" s="254"/>
      <c r="E24" s="254"/>
      <c r="F24" s="254"/>
      <c r="G24" s="254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52" activePane="bottomLeft" state="frozen"/>
      <selection pane="bottomLeft" activeCell="A68" sqref="A68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0" t="s">
        <v>239</v>
      </c>
      <c r="B1" s="290"/>
      <c r="C1" s="290"/>
      <c r="D1" s="290"/>
      <c r="E1" s="290"/>
      <c r="F1" s="290"/>
      <c r="G1" s="290"/>
    </row>
    <row r="2" spans="1:9" ht="6" customHeight="1" x14ac:dyDescent="0.6">
      <c r="A2" s="282"/>
      <c r="B2" s="282"/>
      <c r="C2" s="282"/>
      <c r="D2" s="282"/>
      <c r="E2" s="282"/>
      <c r="F2" s="282"/>
      <c r="G2" s="282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19" t="s">
        <v>84</v>
      </c>
      <c r="B5" s="220" t="s">
        <v>162</v>
      </c>
      <c r="C5" s="80">
        <v>3</v>
      </c>
      <c r="D5" s="220" t="s">
        <v>265</v>
      </c>
      <c r="E5" s="80" t="s">
        <v>252</v>
      </c>
      <c r="F5" s="221">
        <v>0</v>
      </c>
      <c r="G5" s="222">
        <v>0</v>
      </c>
      <c r="I5" s="49"/>
    </row>
    <row r="6" spans="1:9" x14ac:dyDescent="0.55000000000000004">
      <c r="A6" s="219"/>
      <c r="B6" s="220"/>
      <c r="C6" s="80">
        <v>13</v>
      </c>
      <c r="D6" s="220" t="s">
        <v>287</v>
      </c>
      <c r="E6" s="80" t="s">
        <v>18</v>
      </c>
      <c r="F6" s="221">
        <v>0</v>
      </c>
      <c r="G6" s="222">
        <v>0</v>
      </c>
      <c r="I6" s="49"/>
    </row>
    <row r="7" spans="1:9" x14ac:dyDescent="0.55000000000000004">
      <c r="A7" s="219"/>
      <c r="B7" s="220"/>
      <c r="C7" s="223">
        <v>4</v>
      </c>
      <c r="D7" s="224" t="s">
        <v>266</v>
      </c>
      <c r="E7" s="223" t="s">
        <v>267</v>
      </c>
      <c r="F7" s="225">
        <v>0</v>
      </c>
      <c r="G7" s="226">
        <v>0</v>
      </c>
      <c r="I7" s="49"/>
    </row>
    <row r="8" spans="1:9" s="139" customFormat="1" x14ac:dyDescent="0.55000000000000004">
      <c r="A8" s="227"/>
      <c r="B8" s="228"/>
      <c r="C8" s="223">
        <v>9</v>
      </c>
      <c r="D8" s="224" t="s">
        <v>288</v>
      </c>
      <c r="E8" s="223" t="s">
        <v>289</v>
      </c>
      <c r="F8" s="225">
        <v>0</v>
      </c>
      <c r="G8" s="226">
        <v>0</v>
      </c>
      <c r="I8" s="140"/>
    </row>
    <row r="9" spans="1:9" s="139" customFormat="1" x14ac:dyDescent="0.55000000000000004">
      <c r="A9" s="227"/>
      <c r="B9" s="228"/>
      <c r="C9" s="223">
        <v>2</v>
      </c>
      <c r="D9" s="224" t="s">
        <v>265</v>
      </c>
      <c r="E9" s="223" t="s">
        <v>252</v>
      </c>
      <c r="F9" s="225">
        <v>0</v>
      </c>
      <c r="G9" s="226">
        <v>0</v>
      </c>
      <c r="I9" s="140"/>
    </row>
    <row r="10" spans="1:9" s="139" customFormat="1" x14ac:dyDescent="0.55000000000000004">
      <c r="A10" s="227"/>
      <c r="B10" s="228"/>
      <c r="C10" s="223">
        <v>11</v>
      </c>
      <c r="D10" s="224" t="s">
        <v>287</v>
      </c>
      <c r="E10" s="223" t="s">
        <v>18</v>
      </c>
      <c r="F10" s="225">
        <v>0</v>
      </c>
      <c r="G10" s="226">
        <v>0</v>
      </c>
      <c r="I10" s="140"/>
    </row>
    <row r="11" spans="1:9" s="139" customFormat="1" x14ac:dyDescent="0.55000000000000004">
      <c r="A11" s="227"/>
      <c r="B11" s="228"/>
      <c r="C11" s="80">
        <v>5</v>
      </c>
      <c r="D11" s="220" t="s">
        <v>268</v>
      </c>
      <c r="E11" s="80" t="s">
        <v>269</v>
      </c>
      <c r="F11" s="221">
        <v>0</v>
      </c>
      <c r="G11" s="222">
        <v>0</v>
      </c>
      <c r="I11" s="140"/>
    </row>
    <row r="12" spans="1:9" x14ac:dyDescent="0.55000000000000004">
      <c r="A12" s="219"/>
      <c r="B12" s="220"/>
      <c r="C12" s="80">
        <v>5</v>
      </c>
      <c r="D12" s="220" t="s">
        <v>270</v>
      </c>
      <c r="E12" s="80" t="s">
        <v>271</v>
      </c>
      <c r="F12" s="221">
        <v>0</v>
      </c>
      <c r="G12" s="222">
        <v>0</v>
      </c>
      <c r="I12" s="49"/>
    </row>
    <row r="13" spans="1:9" x14ac:dyDescent="0.55000000000000004">
      <c r="A13" s="219"/>
      <c r="B13" s="220"/>
      <c r="C13" s="80">
        <v>10</v>
      </c>
      <c r="D13" s="220" t="s">
        <v>272</v>
      </c>
      <c r="E13" s="80" t="s">
        <v>271</v>
      </c>
      <c r="F13" s="221">
        <v>0</v>
      </c>
      <c r="G13" s="222">
        <v>0</v>
      </c>
      <c r="I13" s="49"/>
    </row>
    <row r="14" spans="1:9" x14ac:dyDescent="0.55000000000000004">
      <c r="A14" s="219"/>
      <c r="B14" s="220"/>
      <c r="C14" s="80">
        <v>2</v>
      </c>
      <c r="D14" s="220" t="s">
        <v>272</v>
      </c>
      <c r="E14" s="80" t="s">
        <v>271</v>
      </c>
      <c r="F14" s="221">
        <v>0</v>
      </c>
      <c r="G14" s="222">
        <v>0</v>
      </c>
      <c r="I14" s="49"/>
    </row>
    <row r="15" spans="1:9" x14ac:dyDescent="0.55000000000000004">
      <c r="A15" s="219"/>
      <c r="B15" s="220"/>
      <c r="C15" s="80">
        <v>1</v>
      </c>
      <c r="D15" s="220" t="s">
        <v>272</v>
      </c>
      <c r="E15" s="80" t="s">
        <v>271</v>
      </c>
      <c r="F15" s="221">
        <v>0</v>
      </c>
      <c r="G15" s="222">
        <v>0</v>
      </c>
      <c r="I15" s="49"/>
    </row>
    <row r="16" spans="1:9" x14ac:dyDescent="0.55000000000000004">
      <c r="A16" s="219"/>
      <c r="B16" s="220"/>
      <c r="C16" s="80">
        <v>6</v>
      </c>
      <c r="D16" s="220" t="s">
        <v>270</v>
      </c>
      <c r="E16" s="80" t="s">
        <v>271</v>
      </c>
      <c r="F16" s="221">
        <v>0</v>
      </c>
      <c r="G16" s="222">
        <v>0</v>
      </c>
      <c r="I16" s="49"/>
    </row>
    <row r="17" spans="1:13" x14ac:dyDescent="0.55000000000000004">
      <c r="A17" s="219"/>
      <c r="B17" s="220"/>
      <c r="C17" s="80">
        <v>6</v>
      </c>
      <c r="D17" s="220" t="s">
        <v>272</v>
      </c>
      <c r="E17" s="80" t="s">
        <v>271</v>
      </c>
      <c r="F17" s="221">
        <v>0</v>
      </c>
      <c r="G17" s="222">
        <v>0</v>
      </c>
      <c r="I17" s="49"/>
    </row>
    <row r="18" spans="1:13" x14ac:dyDescent="0.55000000000000004">
      <c r="A18" s="219"/>
      <c r="B18" s="220"/>
      <c r="C18" s="80">
        <v>2</v>
      </c>
      <c r="D18" s="220" t="s">
        <v>290</v>
      </c>
      <c r="E18" s="80" t="s">
        <v>291</v>
      </c>
      <c r="F18" s="221">
        <v>0</v>
      </c>
      <c r="G18" s="222">
        <v>0</v>
      </c>
      <c r="I18" s="49"/>
    </row>
    <row r="19" spans="1:13" x14ac:dyDescent="0.55000000000000004">
      <c r="A19" s="219"/>
      <c r="B19" s="220"/>
      <c r="C19" s="80">
        <v>13</v>
      </c>
      <c r="D19" s="220" t="s">
        <v>294</v>
      </c>
      <c r="E19" s="80" t="s">
        <v>267</v>
      </c>
      <c r="F19" s="221">
        <v>0</v>
      </c>
      <c r="G19" s="222">
        <v>0</v>
      </c>
      <c r="I19" s="49"/>
    </row>
    <row r="20" spans="1:13" x14ac:dyDescent="0.55000000000000004">
      <c r="A20" s="219"/>
      <c r="B20" s="220"/>
      <c r="C20" s="80">
        <v>9</v>
      </c>
      <c r="D20" s="229" t="s">
        <v>295</v>
      </c>
      <c r="E20" s="80" t="s">
        <v>18</v>
      </c>
      <c r="F20" s="221">
        <v>0</v>
      </c>
      <c r="G20" s="222">
        <v>0</v>
      </c>
      <c r="I20" s="49"/>
    </row>
    <row r="21" spans="1:13" x14ac:dyDescent="0.55000000000000004">
      <c r="A21" s="258" t="s">
        <v>258</v>
      </c>
      <c r="B21" s="259"/>
      <c r="C21" s="259"/>
      <c r="D21" s="259"/>
      <c r="E21" s="259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338</v>
      </c>
      <c r="E22" s="97" t="s">
        <v>339</v>
      </c>
      <c r="F22" s="233">
        <v>201</v>
      </c>
      <c r="G22" s="233">
        <v>49</v>
      </c>
      <c r="H22" s="42" t="s">
        <v>343</v>
      </c>
      <c r="I22" s="49"/>
    </row>
    <row r="23" spans="1:13" s="59" customFormat="1" x14ac:dyDescent="0.55000000000000004">
      <c r="A23" s="291" t="s">
        <v>340</v>
      </c>
      <c r="B23" s="292"/>
      <c r="C23" s="292"/>
      <c r="D23" s="292"/>
      <c r="E23" s="292"/>
      <c r="F23" s="127">
        <f>SUM(F22)</f>
        <v>201</v>
      </c>
      <c r="G23" s="127">
        <f>SUM(G22)</f>
        <v>49</v>
      </c>
      <c r="H23" s="234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175</v>
      </c>
      <c r="B31" s="196" t="s">
        <v>176</v>
      </c>
      <c r="C31" s="197">
        <v>4</v>
      </c>
      <c r="D31" s="197" t="s">
        <v>177</v>
      </c>
      <c r="E31" s="197" t="s">
        <v>178</v>
      </c>
      <c r="F31" s="198">
        <v>680</v>
      </c>
      <c r="G31" s="199">
        <v>47</v>
      </c>
      <c r="H31" s="200" t="s">
        <v>342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180</v>
      </c>
      <c r="E32" s="197" t="s">
        <v>181</v>
      </c>
      <c r="F32" s="198">
        <v>698.28</v>
      </c>
      <c r="G32" s="199">
        <v>67</v>
      </c>
      <c r="H32" s="200" t="s">
        <v>342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253</v>
      </c>
      <c r="E33" s="197" t="s">
        <v>254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253</v>
      </c>
      <c r="E34" s="197" t="s">
        <v>254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253</v>
      </c>
      <c r="E35" s="197" t="s">
        <v>254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253</v>
      </c>
      <c r="E36" s="197" t="s">
        <v>254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253</v>
      </c>
      <c r="E37" s="197" t="s">
        <v>254</v>
      </c>
      <c r="F37" s="198">
        <v>400</v>
      </c>
      <c r="G37" s="199">
        <v>100</v>
      </c>
      <c r="H37" s="200" t="s">
        <v>342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273</v>
      </c>
      <c r="E38" s="197" t="s">
        <v>255</v>
      </c>
      <c r="F38" s="198">
        <v>1630.08</v>
      </c>
      <c r="G38" s="199">
        <v>206</v>
      </c>
      <c r="H38" s="200" t="s">
        <v>342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274</v>
      </c>
      <c r="E39" s="197" t="s">
        <v>279</v>
      </c>
      <c r="F39" s="198">
        <v>200</v>
      </c>
      <c r="G39" s="199">
        <v>30</v>
      </c>
      <c r="H39" s="200" t="s">
        <v>342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1</v>
      </c>
      <c r="D40" s="197" t="s">
        <v>274</v>
      </c>
      <c r="E40" s="197" t="s">
        <v>279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275</v>
      </c>
      <c r="E41" s="197" t="s">
        <v>18</v>
      </c>
      <c r="F41" s="198">
        <v>100</v>
      </c>
      <c r="G41" s="199">
        <v>20</v>
      </c>
      <c r="H41" s="200" t="s">
        <v>342</v>
      </c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276</v>
      </c>
      <c r="E42" s="197" t="s">
        <v>280</v>
      </c>
      <c r="F42" s="198">
        <v>150</v>
      </c>
      <c r="G42" s="199">
        <v>15</v>
      </c>
      <c r="H42" s="200" t="s">
        <v>342</v>
      </c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277</v>
      </c>
      <c r="E43" s="197" t="s">
        <v>178</v>
      </c>
      <c r="F43" s="198">
        <v>300</v>
      </c>
      <c r="G43" s="199">
        <v>30</v>
      </c>
      <c r="H43" s="200" t="s">
        <v>342</v>
      </c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278</v>
      </c>
      <c r="E44" s="197" t="s">
        <v>281</v>
      </c>
      <c r="F44" s="198">
        <v>50</v>
      </c>
      <c r="G44" s="199">
        <v>5</v>
      </c>
      <c r="H44" s="200" t="s">
        <v>342</v>
      </c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296</v>
      </c>
      <c r="E45" s="197" t="s">
        <v>297</v>
      </c>
      <c r="F45" s="198">
        <v>100</v>
      </c>
      <c r="G45" s="199">
        <v>10</v>
      </c>
      <c r="H45" s="200" t="s">
        <v>342</v>
      </c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298</v>
      </c>
      <c r="E46" s="197" t="s">
        <v>18</v>
      </c>
      <c r="F46" s="198">
        <v>580.75</v>
      </c>
      <c r="G46" s="199">
        <v>61</v>
      </c>
      <c r="H46" s="200" t="s">
        <v>342</v>
      </c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296</v>
      </c>
      <c r="E47" s="197" t="s">
        <v>297</v>
      </c>
      <c r="F47" s="198">
        <v>22.02</v>
      </c>
      <c r="G47" s="199">
        <v>4</v>
      </c>
      <c r="H47" s="200" t="s">
        <v>342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299</v>
      </c>
      <c r="E48" s="197" t="s">
        <v>297</v>
      </c>
      <c r="F48" s="198">
        <v>80.75</v>
      </c>
      <c r="G48" s="199">
        <v>11</v>
      </c>
      <c r="H48" s="200" t="s">
        <v>342</v>
      </c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298</v>
      </c>
      <c r="E49" s="197" t="s">
        <v>18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1</v>
      </c>
      <c r="D50" s="197" t="s">
        <v>274</v>
      </c>
      <c r="E50" s="197" t="s">
        <v>279</v>
      </c>
      <c r="F50" s="198">
        <v>79</v>
      </c>
      <c r="G50" s="199">
        <v>9</v>
      </c>
      <c r="H50" s="200" t="s">
        <v>342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7</v>
      </c>
      <c r="D51" s="197" t="s">
        <v>300</v>
      </c>
      <c r="E51" s="197" t="s">
        <v>181</v>
      </c>
      <c r="F51" s="198">
        <v>248.76</v>
      </c>
      <c r="G51" s="199">
        <v>41</v>
      </c>
      <c r="H51" s="200" t="s">
        <v>342</v>
      </c>
      <c r="I51" s="201"/>
      <c r="J51" s="202"/>
      <c r="M51" s="202"/>
    </row>
    <row r="52" spans="1:13" x14ac:dyDescent="0.55000000000000004">
      <c r="A52" s="258" t="s">
        <v>237</v>
      </c>
      <c r="B52" s="259"/>
      <c r="C52" s="259"/>
      <c r="D52" s="259"/>
      <c r="E52" s="259"/>
      <c r="F52" s="126">
        <f>SUM(F31:F51)</f>
        <v>5319.64</v>
      </c>
      <c r="G52" s="194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30" t="s">
        <v>183</v>
      </c>
      <c r="C53" s="97">
        <v>22</v>
      </c>
      <c r="D53" s="97" t="s">
        <v>184</v>
      </c>
      <c r="E53" s="97" t="s">
        <v>185</v>
      </c>
      <c r="F53" s="231">
        <v>203</v>
      </c>
      <c r="G53" s="232">
        <v>22</v>
      </c>
      <c r="H53" s="51"/>
      <c r="I53" s="52"/>
      <c r="J53" s="53"/>
      <c r="M53" s="53"/>
    </row>
    <row r="54" spans="1:13" x14ac:dyDescent="0.55000000000000004">
      <c r="A54" s="95"/>
      <c r="B54" s="230"/>
      <c r="C54" s="97">
        <v>10</v>
      </c>
      <c r="D54" s="97" t="s">
        <v>236</v>
      </c>
      <c r="E54" s="97" t="s">
        <v>185</v>
      </c>
      <c r="F54" s="231">
        <v>152</v>
      </c>
      <c r="G54" s="232">
        <v>20</v>
      </c>
      <c r="H54" s="51"/>
      <c r="I54" s="52"/>
      <c r="J54" s="53"/>
      <c r="M54" s="53"/>
    </row>
    <row r="55" spans="1:13" x14ac:dyDescent="0.55000000000000004">
      <c r="A55" s="95"/>
      <c r="B55" s="230"/>
      <c r="C55" s="97">
        <v>8</v>
      </c>
      <c r="D55" s="97" t="s">
        <v>236</v>
      </c>
      <c r="E55" s="97" t="s">
        <v>185</v>
      </c>
      <c r="F55" s="231">
        <v>515</v>
      </c>
      <c r="G55" s="232">
        <v>50</v>
      </c>
      <c r="H55" s="51"/>
      <c r="I55" s="52"/>
      <c r="J55" s="53"/>
      <c r="M55" s="53"/>
    </row>
    <row r="56" spans="1:13" s="59" customFormat="1" x14ac:dyDescent="0.55000000000000004">
      <c r="A56" s="291" t="s">
        <v>238</v>
      </c>
      <c r="B56" s="292"/>
      <c r="C56" s="292"/>
      <c r="D56" s="292"/>
      <c r="E56" s="292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93" t="s">
        <v>256</v>
      </c>
      <c r="B60" s="294"/>
      <c r="C60" s="294"/>
      <c r="D60" s="294"/>
      <c r="E60" s="294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95" t="s">
        <v>257</v>
      </c>
      <c r="B63" s="296"/>
      <c r="C63" s="296"/>
      <c r="D63" s="296"/>
      <c r="E63" s="296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50" t="s">
        <v>193</v>
      </c>
      <c r="B64" s="251"/>
      <c r="C64" s="251"/>
      <c r="D64" s="251"/>
      <c r="E64" s="252"/>
      <c r="F64" s="114">
        <f>SUM(F4+F21+F23+F24+F25+F26+F27+F28+F29+F30+F52+F56+F60+F61+F62)</f>
        <v>6390.64</v>
      </c>
      <c r="G64" s="56">
        <f>SUM(G21+G23+G24+G25+G26+G27+G28+G29+G30+G52+G56+G60+G61+G62)</f>
        <v>797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6390.64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61" t="s">
        <v>194</v>
      </c>
      <c r="B66" s="261"/>
      <c r="C66" s="261"/>
      <c r="D66" s="261"/>
      <c r="E66" s="261"/>
      <c r="F66" s="115">
        <f>G64</f>
        <v>797</v>
      </c>
      <c r="G66" s="58" t="s">
        <v>33</v>
      </c>
      <c r="I66" s="62"/>
    </row>
    <row r="67" spans="1:13" s="65" customFormat="1" ht="32.25" customHeight="1" x14ac:dyDescent="0.2">
      <c r="A67" s="287" t="s">
        <v>395</v>
      </c>
      <c r="B67" s="287"/>
      <c r="C67" s="287"/>
      <c r="D67" s="287"/>
      <c r="E67" s="287"/>
      <c r="F67" s="287"/>
      <c r="G67" s="287"/>
      <c r="H67" s="63"/>
      <c r="I67" s="64"/>
      <c r="J67" s="63"/>
      <c r="M67" s="63"/>
    </row>
    <row r="68" spans="1:13" ht="51" customHeight="1" x14ac:dyDescent="0.55000000000000004">
      <c r="A68" s="42" t="s">
        <v>337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4"/>
  <sheetViews>
    <sheetView showGridLines="0" view="pageBreakPreview" zoomScale="110" zoomScaleNormal="120" workbookViewId="0">
      <pane ySplit="3" topLeftCell="A31" activePane="bottomLeft" state="frozen"/>
      <selection pane="bottomLeft" activeCell="A46" sqref="A46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7" t="s">
        <v>242</v>
      </c>
      <c r="B1" s="297"/>
      <c r="C1" s="297"/>
      <c r="D1" s="297"/>
      <c r="E1" s="297"/>
      <c r="F1" s="297"/>
      <c r="G1" s="297"/>
    </row>
    <row r="2" spans="1:9" ht="6" customHeight="1" x14ac:dyDescent="0.6">
      <c r="A2" s="282"/>
      <c r="B2" s="282"/>
      <c r="C2" s="282"/>
      <c r="D2" s="282"/>
      <c r="E2" s="282"/>
      <c r="F2" s="282"/>
      <c r="G2" s="282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7" t="s">
        <v>99</v>
      </c>
      <c r="B7" s="238" t="s">
        <v>198</v>
      </c>
      <c r="C7" s="239"/>
      <c r="D7" s="238"/>
      <c r="E7" s="239"/>
      <c r="F7" s="240">
        <f>SUM(F8:F15)</f>
        <v>318</v>
      </c>
      <c r="G7" s="240">
        <f>SUM(G8:G15)</f>
        <v>31</v>
      </c>
      <c r="I7" s="58"/>
    </row>
    <row r="8" spans="1:9" x14ac:dyDescent="0.55000000000000004">
      <c r="A8" s="241"/>
      <c r="B8" s="242"/>
      <c r="C8" s="243"/>
      <c r="D8" s="243" t="s">
        <v>328</v>
      </c>
      <c r="E8" s="243" t="s">
        <v>329</v>
      </c>
      <c r="F8" s="244">
        <v>0</v>
      </c>
      <c r="G8" s="244">
        <v>0</v>
      </c>
      <c r="I8" s="49"/>
    </row>
    <row r="9" spans="1:9" x14ac:dyDescent="0.55000000000000004">
      <c r="A9" s="241"/>
      <c r="B9" s="242"/>
      <c r="C9" s="243"/>
      <c r="D9" s="243" t="s">
        <v>376</v>
      </c>
      <c r="E9" s="243" t="s">
        <v>329</v>
      </c>
      <c r="F9" s="244">
        <v>8</v>
      </c>
      <c r="G9" s="244">
        <v>1</v>
      </c>
      <c r="I9" s="49"/>
    </row>
    <row r="10" spans="1:9" x14ac:dyDescent="0.55000000000000004">
      <c r="A10" s="241"/>
      <c r="B10" s="242"/>
      <c r="C10" s="243"/>
      <c r="D10" s="243" t="s">
        <v>377</v>
      </c>
      <c r="E10" s="243" t="s">
        <v>329</v>
      </c>
      <c r="F10" s="244">
        <v>56</v>
      </c>
      <c r="G10" s="244">
        <v>7</v>
      </c>
      <c r="I10" s="49"/>
    </row>
    <row r="11" spans="1:9" x14ac:dyDescent="0.55000000000000004">
      <c r="A11" s="241"/>
      <c r="B11" s="242"/>
      <c r="C11" s="243"/>
      <c r="D11" s="243" t="s">
        <v>378</v>
      </c>
      <c r="E11" s="243" t="s">
        <v>329</v>
      </c>
      <c r="F11" s="244">
        <v>26</v>
      </c>
      <c r="G11" s="244">
        <v>1</v>
      </c>
      <c r="I11" s="49"/>
    </row>
    <row r="12" spans="1:9" x14ac:dyDescent="0.55000000000000004">
      <c r="A12" s="241"/>
      <c r="B12" s="242"/>
      <c r="C12" s="243"/>
      <c r="D12" s="243" t="s">
        <v>379</v>
      </c>
      <c r="E12" s="243" t="s">
        <v>329</v>
      </c>
      <c r="F12" s="244">
        <v>19</v>
      </c>
      <c r="G12" s="244">
        <v>2</v>
      </c>
      <c r="I12" s="49"/>
    </row>
    <row r="13" spans="1:9" x14ac:dyDescent="0.55000000000000004">
      <c r="A13" s="241"/>
      <c r="B13" s="242"/>
      <c r="C13" s="243"/>
      <c r="D13" s="243" t="s">
        <v>380</v>
      </c>
      <c r="E13" s="243" t="s">
        <v>380</v>
      </c>
      <c r="F13" s="244">
        <v>30</v>
      </c>
      <c r="G13" s="244">
        <v>2</v>
      </c>
      <c r="I13" s="49"/>
    </row>
    <row r="14" spans="1:9" x14ac:dyDescent="0.55000000000000004">
      <c r="A14" s="241"/>
      <c r="B14" s="242"/>
      <c r="C14" s="243"/>
      <c r="D14" s="243" t="s">
        <v>384</v>
      </c>
      <c r="E14" s="243" t="s">
        <v>380</v>
      </c>
      <c r="F14" s="244">
        <v>27</v>
      </c>
      <c r="G14" s="244">
        <v>4</v>
      </c>
      <c r="I14" s="49"/>
    </row>
    <row r="15" spans="1:9" x14ac:dyDescent="0.55000000000000004">
      <c r="A15" s="241"/>
      <c r="B15" s="242"/>
      <c r="C15" s="243"/>
      <c r="D15" s="243" t="s">
        <v>381</v>
      </c>
      <c r="E15" s="243" t="s">
        <v>382</v>
      </c>
      <c r="F15" s="244">
        <v>152</v>
      </c>
      <c r="G15" s="244">
        <v>14</v>
      </c>
      <c r="I15" s="49"/>
    </row>
    <row r="16" spans="1:9" x14ac:dyDescent="0.55000000000000004">
      <c r="A16" s="204" t="s">
        <v>105</v>
      </c>
      <c r="B16" s="205" t="s">
        <v>199</v>
      </c>
      <c r="C16" s="206"/>
      <c r="D16" s="205"/>
      <c r="E16" s="206"/>
      <c r="F16" s="247">
        <f>SUM(F17:F25)</f>
        <v>1626.75</v>
      </c>
      <c r="G16" s="247">
        <f>SUM(G17:G25)</f>
        <v>120</v>
      </c>
      <c r="I16" s="49"/>
    </row>
    <row r="17" spans="1:9" x14ac:dyDescent="0.55000000000000004">
      <c r="A17" s="204"/>
      <c r="B17" s="205"/>
      <c r="C17" s="206"/>
      <c r="D17" s="249" t="s">
        <v>398</v>
      </c>
      <c r="E17" s="249" t="s">
        <v>18</v>
      </c>
      <c r="F17" s="161">
        <v>25</v>
      </c>
      <c r="G17" s="161">
        <v>1</v>
      </c>
      <c r="I17" s="49"/>
    </row>
    <row r="18" spans="1:9" x14ac:dyDescent="0.55000000000000004">
      <c r="A18" s="207"/>
      <c r="B18" s="154"/>
      <c r="C18" s="153"/>
      <c r="D18" s="154" t="s">
        <v>282</v>
      </c>
      <c r="E18" s="154" t="s">
        <v>282</v>
      </c>
      <c r="F18" s="161">
        <v>221</v>
      </c>
      <c r="G18" s="161">
        <v>17</v>
      </c>
      <c r="I18" s="49"/>
    </row>
    <row r="19" spans="1:9" x14ac:dyDescent="0.55000000000000004">
      <c r="A19" s="207"/>
      <c r="B19" s="154"/>
      <c r="C19" s="153"/>
      <c r="D19" s="154" t="s">
        <v>283</v>
      </c>
      <c r="E19" s="154" t="s">
        <v>282</v>
      </c>
      <c r="F19" s="161">
        <v>0</v>
      </c>
      <c r="G19" s="161">
        <v>0</v>
      </c>
      <c r="I19" s="49"/>
    </row>
    <row r="20" spans="1:9" x14ac:dyDescent="0.55000000000000004">
      <c r="A20" s="207"/>
      <c r="B20" s="154"/>
      <c r="C20" s="153"/>
      <c r="D20" s="154" t="s">
        <v>385</v>
      </c>
      <c r="E20" s="154" t="s">
        <v>303</v>
      </c>
      <c r="F20" s="161">
        <v>296</v>
      </c>
      <c r="G20" s="161">
        <v>24</v>
      </c>
      <c r="I20" s="49"/>
    </row>
    <row r="21" spans="1:9" x14ac:dyDescent="0.55000000000000004">
      <c r="A21" s="207"/>
      <c r="B21" s="154"/>
      <c r="C21" s="153"/>
      <c r="D21" s="154" t="s">
        <v>386</v>
      </c>
      <c r="E21" s="154" t="s">
        <v>303</v>
      </c>
      <c r="F21" s="246">
        <v>577.75</v>
      </c>
      <c r="G21" s="161">
        <v>44</v>
      </c>
      <c r="I21" s="49"/>
    </row>
    <row r="22" spans="1:9" x14ac:dyDescent="0.55000000000000004">
      <c r="A22" s="207"/>
      <c r="B22" s="154"/>
      <c r="C22" s="153"/>
      <c r="D22" s="154" t="s">
        <v>303</v>
      </c>
      <c r="E22" s="154" t="s">
        <v>303</v>
      </c>
      <c r="F22" s="161">
        <v>0</v>
      </c>
      <c r="G22" s="161">
        <v>0</v>
      </c>
      <c r="I22" s="49"/>
    </row>
    <row r="23" spans="1:9" x14ac:dyDescent="0.55000000000000004">
      <c r="A23" s="207"/>
      <c r="B23" s="154"/>
      <c r="C23" s="153"/>
      <c r="D23" s="154" t="s">
        <v>397</v>
      </c>
      <c r="E23" s="154" t="s">
        <v>330</v>
      </c>
      <c r="F23" s="161">
        <v>185</v>
      </c>
      <c r="G23" s="161">
        <v>10</v>
      </c>
      <c r="I23" s="49"/>
    </row>
    <row r="24" spans="1:9" x14ac:dyDescent="0.55000000000000004">
      <c r="A24" s="207"/>
      <c r="B24" s="154"/>
      <c r="C24" s="153"/>
      <c r="D24" s="154" t="s">
        <v>387</v>
      </c>
      <c r="E24" s="154" t="s">
        <v>330</v>
      </c>
      <c r="F24" s="161">
        <v>194</v>
      </c>
      <c r="G24" s="161">
        <v>16</v>
      </c>
      <c r="I24" s="49"/>
    </row>
    <row r="25" spans="1:9" x14ac:dyDescent="0.55000000000000004">
      <c r="A25" s="207"/>
      <c r="B25" s="154"/>
      <c r="C25" s="153"/>
      <c r="D25" s="154" t="s">
        <v>388</v>
      </c>
      <c r="E25" s="154" t="s">
        <v>330</v>
      </c>
      <c r="F25" s="161">
        <v>128</v>
      </c>
      <c r="G25" s="161">
        <v>8</v>
      </c>
      <c r="I25" s="49"/>
    </row>
    <row r="26" spans="1:9" x14ac:dyDescent="0.55000000000000004">
      <c r="A26" s="118" t="s">
        <v>113</v>
      </c>
      <c r="B26" s="130" t="s">
        <v>200</v>
      </c>
      <c r="C26" s="73"/>
      <c r="D26" s="130"/>
      <c r="E26" s="73"/>
      <c r="F26" s="121">
        <v>0</v>
      </c>
      <c r="G26" s="121">
        <v>0</v>
      </c>
      <c r="I26" s="49"/>
    </row>
    <row r="27" spans="1:9" x14ac:dyDescent="0.55000000000000004">
      <c r="A27" s="117" t="s">
        <v>167</v>
      </c>
      <c r="B27" s="100" t="s">
        <v>201</v>
      </c>
      <c r="C27" s="99"/>
      <c r="D27" s="100"/>
      <c r="E27" s="99"/>
      <c r="F27" s="123">
        <f>SUM(F28:F30)</f>
        <v>0</v>
      </c>
      <c r="G27" s="101">
        <f>SUM(G28:G30)</f>
        <v>0</v>
      </c>
      <c r="I27" s="49"/>
    </row>
    <row r="28" spans="1:9" x14ac:dyDescent="0.55000000000000004">
      <c r="A28" s="95"/>
      <c r="B28" s="96"/>
      <c r="C28" s="97"/>
      <c r="D28" s="96" t="s">
        <v>243</v>
      </c>
      <c r="E28" s="97" t="s">
        <v>244</v>
      </c>
      <c r="F28" s="122">
        <v>0</v>
      </c>
      <c r="G28" s="98">
        <v>0</v>
      </c>
      <c r="I28" s="49"/>
    </row>
    <row r="29" spans="1:9" x14ac:dyDescent="0.55000000000000004">
      <c r="A29" s="95"/>
      <c r="B29" s="96"/>
      <c r="C29" s="97"/>
      <c r="D29" s="96" t="s">
        <v>244</v>
      </c>
      <c r="E29" s="97" t="s">
        <v>244</v>
      </c>
      <c r="F29" s="98">
        <v>0</v>
      </c>
      <c r="G29" s="98">
        <v>0</v>
      </c>
      <c r="I29" s="49"/>
    </row>
    <row r="30" spans="1:9" x14ac:dyDescent="0.55000000000000004">
      <c r="A30" s="95"/>
      <c r="B30" s="96"/>
      <c r="C30" s="97"/>
      <c r="D30" s="96" t="s">
        <v>248</v>
      </c>
      <c r="E30" s="97" t="s">
        <v>244</v>
      </c>
      <c r="F30" s="98">
        <v>0</v>
      </c>
      <c r="G30" s="98">
        <v>0</v>
      </c>
      <c r="I30" s="49"/>
    </row>
    <row r="31" spans="1:9" x14ac:dyDescent="0.55000000000000004">
      <c r="A31" s="118" t="s">
        <v>169</v>
      </c>
      <c r="B31" s="130" t="s">
        <v>202</v>
      </c>
      <c r="C31" s="47"/>
      <c r="D31" s="46"/>
      <c r="E31" s="47"/>
      <c r="F31" s="48">
        <v>0</v>
      </c>
      <c r="G31" s="48">
        <v>0</v>
      </c>
      <c r="I31" s="49"/>
    </row>
    <row r="32" spans="1:9" s="59" customFormat="1" x14ac:dyDescent="0.55000000000000004">
      <c r="A32" s="208" t="s">
        <v>171</v>
      </c>
      <c r="B32" s="209" t="s">
        <v>203</v>
      </c>
      <c r="C32" s="210"/>
      <c r="D32" s="209"/>
      <c r="E32" s="210"/>
      <c r="F32" s="211">
        <f>SUM(F33:F36)</f>
        <v>0</v>
      </c>
      <c r="G32" s="211">
        <f>SUM(G33:G36)</f>
        <v>0</v>
      </c>
      <c r="I32" s="58"/>
    </row>
    <row r="33" spans="1:13" x14ac:dyDescent="0.55000000000000004">
      <c r="A33" s="212"/>
      <c r="B33" s="213"/>
      <c r="C33" s="214"/>
      <c r="D33" s="213" t="s">
        <v>331</v>
      </c>
      <c r="E33" s="214" t="s">
        <v>284</v>
      </c>
      <c r="F33" s="215">
        <v>0</v>
      </c>
      <c r="G33" s="216">
        <v>0</v>
      </c>
      <c r="I33" s="49"/>
    </row>
    <row r="34" spans="1:13" x14ac:dyDescent="0.55000000000000004">
      <c r="A34" s="212"/>
      <c r="B34" s="213"/>
      <c r="C34" s="214"/>
      <c r="D34" s="213" t="s">
        <v>332</v>
      </c>
      <c r="E34" s="214" t="s">
        <v>284</v>
      </c>
      <c r="F34" s="215">
        <v>0</v>
      </c>
      <c r="G34" s="216">
        <v>0</v>
      </c>
      <c r="I34" s="49"/>
    </row>
    <row r="35" spans="1:13" x14ac:dyDescent="0.55000000000000004">
      <c r="A35" s="212"/>
      <c r="B35" s="213"/>
      <c r="C35" s="214"/>
      <c r="D35" s="213" t="s">
        <v>304</v>
      </c>
      <c r="E35" s="214" t="s">
        <v>305</v>
      </c>
      <c r="F35" s="215">
        <v>0</v>
      </c>
      <c r="G35" s="216">
        <v>0</v>
      </c>
      <c r="I35" s="49"/>
    </row>
    <row r="36" spans="1:13" x14ac:dyDescent="0.55000000000000004">
      <c r="A36" s="212"/>
      <c r="B36" s="213"/>
      <c r="C36" s="214"/>
      <c r="D36" s="213" t="s">
        <v>307</v>
      </c>
      <c r="E36" s="214" t="s">
        <v>308</v>
      </c>
      <c r="F36" s="215">
        <v>0</v>
      </c>
      <c r="G36" s="216">
        <v>0</v>
      </c>
      <c r="I36" s="49"/>
    </row>
    <row r="37" spans="1:13" x14ac:dyDescent="0.55000000000000004">
      <c r="A37" s="118" t="s">
        <v>173</v>
      </c>
      <c r="B37" s="119" t="s">
        <v>204</v>
      </c>
      <c r="C37" s="73"/>
      <c r="D37" s="73"/>
      <c r="E37" s="73"/>
      <c r="F37" s="120">
        <f>SUM(F38:F40)</f>
        <v>0</v>
      </c>
      <c r="G37" s="121">
        <f>SUM(G38:G40)</f>
        <v>0</v>
      </c>
      <c r="H37" s="51"/>
      <c r="I37" s="52"/>
    </row>
    <row r="38" spans="1:13" x14ac:dyDescent="0.55000000000000004">
      <c r="A38" s="45"/>
      <c r="B38" s="50"/>
      <c r="C38" s="47"/>
      <c r="D38" s="47" t="s">
        <v>306</v>
      </c>
      <c r="E38" s="47" t="s">
        <v>249</v>
      </c>
      <c r="F38" s="113">
        <v>0</v>
      </c>
      <c r="G38" s="48">
        <v>0</v>
      </c>
      <c r="H38" s="51"/>
      <c r="I38" s="52"/>
    </row>
    <row r="39" spans="1:13" x14ac:dyDescent="0.55000000000000004">
      <c r="A39" s="45"/>
      <c r="B39" s="50"/>
      <c r="C39" s="47"/>
      <c r="D39" s="47" t="s">
        <v>250</v>
      </c>
      <c r="E39" s="47" t="s">
        <v>250</v>
      </c>
      <c r="F39" s="48">
        <v>0</v>
      </c>
      <c r="G39" s="48">
        <v>0</v>
      </c>
      <c r="H39" s="51"/>
      <c r="I39" s="52"/>
    </row>
    <row r="40" spans="1:13" x14ac:dyDescent="0.55000000000000004">
      <c r="A40" s="45"/>
      <c r="B40" s="50"/>
      <c r="C40" s="47"/>
      <c r="D40" s="47" t="s">
        <v>249</v>
      </c>
      <c r="E40" s="47" t="s">
        <v>249</v>
      </c>
      <c r="F40" s="48">
        <v>0</v>
      </c>
      <c r="G40" s="48">
        <v>0</v>
      </c>
      <c r="H40" s="51"/>
      <c r="I40" s="52"/>
    </row>
    <row r="41" spans="1:13" x14ac:dyDescent="0.55000000000000004">
      <c r="A41" s="250" t="s">
        <v>205</v>
      </c>
      <c r="B41" s="251"/>
      <c r="C41" s="251"/>
      <c r="D41" s="251"/>
      <c r="E41" s="252"/>
      <c r="F41" s="114">
        <f>SUM(F4+F5+F6+F7+F16+F26+F27+F31+F32+F37)</f>
        <v>1944.75</v>
      </c>
      <c r="G41" s="56">
        <f>SUM(G4+G5+G6+G7+G16+G26+G27+G31+G32+G37)</f>
        <v>151</v>
      </c>
      <c r="H41" s="57"/>
      <c r="I41" s="52"/>
    </row>
    <row r="42" spans="1:13" s="59" customFormat="1" ht="32.25" customHeight="1" x14ac:dyDescent="0.55000000000000004">
      <c r="A42" s="58" t="s">
        <v>30</v>
      </c>
      <c r="F42" s="115">
        <f>SUM(F41)</f>
        <v>1944.75</v>
      </c>
      <c r="G42" s="58" t="s">
        <v>31</v>
      </c>
      <c r="H42" s="61"/>
      <c r="I42" s="58"/>
      <c r="J42" s="61"/>
      <c r="M42" s="61"/>
    </row>
    <row r="43" spans="1:13" s="58" customFormat="1" ht="21.75" x14ac:dyDescent="0.5">
      <c r="A43" s="261" t="s">
        <v>32</v>
      </c>
      <c r="B43" s="261"/>
      <c r="C43" s="261"/>
      <c r="D43" s="261"/>
      <c r="E43" s="261"/>
      <c r="F43" s="116">
        <f>G41</f>
        <v>151</v>
      </c>
      <c r="G43" s="58" t="s">
        <v>33</v>
      </c>
      <c r="I43" s="62"/>
    </row>
    <row r="44" spans="1:13" x14ac:dyDescent="0.55000000000000004">
      <c r="H44" s="53"/>
      <c r="I44" s="49"/>
      <c r="J44" s="53"/>
      <c r="M44" s="53"/>
    </row>
    <row r="45" spans="1:13" s="65" customFormat="1" ht="32.25" customHeight="1" x14ac:dyDescent="0.2">
      <c r="A45" s="287" t="s">
        <v>395</v>
      </c>
      <c r="B45" s="287"/>
      <c r="C45" s="287"/>
      <c r="D45" s="287"/>
      <c r="E45" s="287"/>
      <c r="F45" s="287"/>
      <c r="G45" s="287"/>
      <c r="H45" s="63"/>
      <c r="I45" s="64"/>
      <c r="J45" s="63"/>
      <c r="M45" s="63"/>
    </row>
    <row r="46" spans="1:13" ht="35.1" customHeight="1" x14ac:dyDescent="0.55000000000000004">
      <c r="E46" s="57"/>
      <c r="F46" s="66"/>
      <c r="G46" s="67" t="s">
        <v>34</v>
      </c>
      <c r="I46" s="49"/>
    </row>
    <row r="47" spans="1:13" x14ac:dyDescent="0.55000000000000004">
      <c r="I47" s="49"/>
    </row>
    <row r="48" spans="1:13" x14ac:dyDescent="0.55000000000000004">
      <c r="E48" s="53"/>
      <c r="I48" s="49"/>
    </row>
    <row r="49" spans="1:13" x14ac:dyDescent="0.55000000000000004">
      <c r="I49" s="49"/>
    </row>
    <row r="50" spans="1:13" x14ac:dyDescent="0.55000000000000004">
      <c r="E50" s="68"/>
      <c r="J50" s="53"/>
      <c r="M50" s="53"/>
    </row>
    <row r="51" spans="1:13" x14ac:dyDescent="0.55000000000000004">
      <c r="H51" s="51"/>
      <c r="I51" s="53"/>
    </row>
    <row r="58" spans="1:13" x14ac:dyDescent="0.55000000000000004">
      <c r="A58" s="69"/>
      <c r="B58" s="70"/>
    </row>
    <row r="59" spans="1:13" x14ac:dyDescent="0.55000000000000004">
      <c r="A59" s="69"/>
      <c r="B59" s="70"/>
    </row>
    <row r="60" spans="1:13" x14ac:dyDescent="0.55000000000000004">
      <c r="A60" s="69"/>
      <c r="B60" s="70"/>
    </row>
    <row r="61" spans="1:13" x14ac:dyDescent="0.55000000000000004">
      <c r="A61" s="69"/>
      <c r="B61" s="69"/>
    </row>
    <row r="62" spans="1:13" x14ac:dyDescent="0.55000000000000004">
      <c r="A62" s="69"/>
      <c r="B62" s="70"/>
    </row>
    <row r="63" spans="1:13" x14ac:dyDescent="0.55000000000000004">
      <c r="A63" s="69"/>
      <c r="B63" s="69"/>
    </row>
    <row r="64" spans="1:13" x14ac:dyDescent="0.55000000000000004">
      <c r="A64" s="69"/>
      <c r="B64" s="70"/>
    </row>
    <row r="65" spans="1:2" x14ac:dyDescent="0.55000000000000004">
      <c r="A65" s="69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69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69"/>
      <c r="B71" s="69"/>
    </row>
    <row r="72" spans="1:2" x14ac:dyDescent="0.55000000000000004">
      <c r="A72" s="70"/>
      <c r="B72" s="70"/>
    </row>
    <row r="73" spans="1:2" x14ac:dyDescent="0.55000000000000004">
      <c r="A73" s="69"/>
      <c r="B73" s="69"/>
    </row>
    <row r="74" spans="1:2" x14ac:dyDescent="0.55000000000000004">
      <c r="A74" s="69"/>
      <c r="B74" s="70"/>
    </row>
    <row r="75" spans="1:2" x14ac:dyDescent="0.55000000000000004">
      <c r="A75" s="70"/>
      <c r="B75" s="69"/>
    </row>
    <row r="76" spans="1:2" x14ac:dyDescent="0.55000000000000004">
      <c r="A76" s="70"/>
      <c r="B76" s="69"/>
    </row>
    <row r="77" spans="1:2" x14ac:dyDescent="0.55000000000000004">
      <c r="A77" s="70"/>
      <c r="B77" s="70"/>
    </row>
    <row r="78" spans="1:2" x14ac:dyDescent="0.55000000000000004">
      <c r="A78" s="70"/>
      <c r="B78" s="70"/>
    </row>
    <row r="79" spans="1:2" x14ac:dyDescent="0.55000000000000004">
      <c r="A79" s="69"/>
      <c r="B79" s="70"/>
    </row>
    <row r="80" spans="1:2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70"/>
      <c r="B82" s="70"/>
    </row>
    <row r="83" spans="1:2" x14ac:dyDescent="0.55000000000000004">
      <c r="A83" s="70"/>
      <c r="B83" s="69"/>
    </row>
    <row r="84" spans="1:2" x14ac:dyDescent="0.55000000000000004">
      <c r="A84" s="70"/>
      <c r="B84" s="70"/>
    </row>
  </sheetData>
  <mergeCells count="5">
    <mergeCell ref="A1:G1"/>
    <mergeCell ref="A2:G2"/>
    <mergeCell ref="A41:E41"/>
    <mergeCell ref="A43:E43"/>
    <mergeCell ref="A45:G45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tabSelected="1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90" t="s">
        <v>319</v>
      </c>
      <c r="B1" s="290"/>
      <c r="C1" s="290"/>
      <c r="D1" s="290"/>
      <c r="E1" s="290"/>
      <c r="F1" s="290"/>
      <c r="G1" s="290"/>
    </row>
    <row r="2" spans="1:13" ht="6" customHeight="1" x14ac:dyDescent="0.55000000000000004">
      <c r="A2" s="289"/>
      <c r="B2" s="289"/>
      <c r="C2" s="289"/>
      <c r="D2" s="289"/>
      <c r="E2" s="289"/>
      <c r="F2" s="289"/>
      <c r="G2" s="289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50" t="s">
        <v>213</v>
      </c>
      <c r="B11" s="251"/>
      <c r="C11" s="251"/>
      <c r="D11" s="251"/>
      <c r="E11" s="252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53" t="s">
        <v>32</v>
      </c>
      <c r="B13" s="253"/>
      <c r="C13" s="253"/>
      <c r="D13" s="253"/>
      <c r="E13" s="253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54" t="s">
        <v>400</v>
      </c>
      <c r="B15" s="254"/>
      <c r="C15" s="254"/>
      <c r="D15" s="254"/>
      <c r="E15" s="254"/>
      <c r="F15" s="254"/>
      <c r="G15" s="254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8"/>
  <sheetViews>
    <sheetView showGridLines="0" view="pageBreakPreview" zoomScale="120" zoomScaleNormal="90" zoomScaleSheetLayoutView="120" workbookViewId="0">
      <pane ySplit="4" topLeftCell="A11" activePane="bottomLeft" state="frozen"/>
      <selection pane="bottomLeft" activeCell="B4" sqref="B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300" t="s">
        <v>393</v>
      </c>
      <c r="B1" s="300"/>
      <c r="C1" s="300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98" t="s">
        <v>399</v>
      </c>
      <c r="C3" s="299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220749</v>
      </c>
      <c r="C6" s="13">
        <f>SUM('3. กยท.ข.ตล. '!G41)</f>
        <v>34421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22780</v>
      </c>
      <c r="C7" s="10">
        <f>SUM('3. กยท.ข.ตล. '!G16)</f>
        <v>11376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2">
        <f>SUM('3. กยท.ข.ตล. '!F30)</f>
        <v>151817.75</v>
      </c>
      <c r="C8" s="16">
        <f>SUM('3. กยท.ข.ตล. '!G30)</f>
        <v>10276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'!F85)</f>
        <v>9742</v>
      </c>
      <c r="C10" s="13">
        <f>SUM('2. กยท.ข.ตก. '!G85)</f>
        <v>1320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12353</v>
      </c>
      <c r="C11" s="17">
        <f>SUM('2. กยท.ข.ตก. '!G68)</f>
        <v>1236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'!F112)</f>
        <v>7638</v>
      </c>
      <c r="C12" s="13">
        <f>SUM('2. กยท.ข.ตก. '!G112)</f>
        <v>895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35903.5</v>
      </c>
      <c r="C13" s="10">
        <f>SUM('2. กยท.ข.ตก. '!G56)</f>
        <v>4465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475</v>
      </c>
      <c r="C14" s="13">
        <f>SUM('2. กยท.ข.ตก. '!G60)</f>
        <v>159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กยท.ข.ตบ.'!F33</f>
        <v>771.5</v>
      </c>
      <c r="C15" s="17">
        <f>'1. กยท.ข.ตบ.'!G33</f>
        <v>94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กยท.ข.ตบ.'!F39)</f>
        <v>350</v>
      </c>
      <c r="C16" s="13">
        <f>'1. กยท.ข.ตบ.'!G39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กยท.ข.ตบ.'!F43)</f>
        <v>31.4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กยท.ข.อนบ.'!F27)</f>
        <v>0</v>
      </c>
      <c r="C26" s="132">
        <f>SUM('6. กยท.ข.อนบ.'!G27)</f>
        <v>0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กยท.ข.อนบ.'!F37)</f>
        <v>0</v>
      </c>
      <c r="C27" s="17">
        <f>SUM('6. กยท.ข.อนบ.'!G37)</f>
        <v>0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กยท.ข.อนบ.'!F16)</f>
        <v>1626.75</v>
      </c>
      <c r="C28" s="132">
        <f>SUM('6. กยท.ข.อนบ.'!G16)</f>
        <v>120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กยท.ข.อนบ.'!F32)</f>
        <v>0</v>
      </c>
      <c r="C29" s="17">
        <f>SUM('6. กยท.ข.อนบ.'!G32)</f>
        <v>0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0</v>
      </c>
      <c r="C30" s="132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31" t="s">
        <v>333</v>
      </c>
      <c r="B32" s="137">
        <f>SUM('6. กยท.ข.อนบ.'!F7)</f>
        <v>318</v>
      </c>
      <c r="C32" s="132">
        <f>SUM('6. กยท.ข.อนบ.'!G7)</f>
        <v>31</v>
      </c>
    </row>
    <row r="33" spans="1:9" ht="24" x14ac:dyDescent="0.55000000000000004">
      <c r="A33" s="9" t="s">
        <v>341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9" t="s">
        <v>392</v>
      </c>
      <c r="B34" s="138">
        <f>SUM('1. กยท.ข.ตบ.'!F45)</f>
        <v>300</v>
      </c>
      <c r="C34" s="17">
        <f>SUM('1. กยท.ข.ตบ.'!G45)</f>
        <v>20</v>
      </c>
    </row>
    <row r="35" spans="1:9" ht="24" x14ac:dyDescent="0.55000000000000004">
      <c r="A35" s="29" t="s">
        <v>30</v>
      </c>
      <c r="B35" s="112"/>
      <c r="C35" s="102">
        <f>SUM(B5:B34)</f>
        <v>649285.54</v>
      </c>
      <c r="D35" s="30"/>
      <c r="E35" s="11"/>
      <c r="F35" s="11"/>
      <c r="H35" s="11"/>
      <c r="I35" s="11"/>
    </row>
    <row r="36" spans="1:9" ht="24.95" customHeight="1" x14ac:dyDescent="0.55000000000000004">
      <c r="A36" s="5" t="s">
        <v>233</v>
      </c>
      <c r="B36" s="111" t="s">
        <v>234</v>
      </c>
      <c r="C36" s="31">
        <f>SUM(C5:C34)</f>
        <v>80708</v>
      </c>
      <c r="D36" s="30"/>
      <c r="G36" s="11"/>
    </row>
    <row r="37" spans="1:9" ht="24.95" customHeight="1" x14ac:dyDescent="0.55000000000000004">
      <c r="C37" s="34" t="s">
        <v>395</v>
      </c>
    </row>
    <row r="38" spans="1:9" ht="24.95" customHeight="1" x14ac:dyDescent="0.55000000000000004">
      <c r="C38" s="217">
        <f>SUM('1. กยท.ข.ตบ.'!F47+'2. กยท.ข.ตก. '!F114+'3. กยท.ข.ตล. '!F67+'4. กยท.ข.กอ.'!F21+'5. กยท.ข.น.'!F65+'6. กยท.ข.อนบ.'!F42+'7. กยท.ข.อนล.'!F12)</f>
        <v>649285.54</v>
      </c>
      <c r="D38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11 พ.ย. 68</vt:lpstr>
      <vt:lpstr>'3. กยท.ข.ตล. '!Print_Area</vt:lpstr>
      <vt:lpstr>'รายจังหวัด 11 พ.ย.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2025-11-13T03:04:29Z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