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10 ตุลาคม 2568\"/>
    </mc:Choice>
  </mc:AlternateContent>
  <xr:revisionPtr revIDLastSave="0" documentId="13_ncr:1_{6AB3DE84-4B0F-4F55-8233-5821383E34C5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14 ต.ค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14 ต.ค. 68'!$A$1:$C$37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G7" i="57" l="1"/>
  <c r="F7" i="57"/>
  <c r="G85" i="53"/>
  <c r="F85" i="53"/>
  <c r="F60" i="53"/>
  <c r="G32" i="52"/>
  <c r="F32" i="52"/>
  <c r="G72" i="53"/>
  <c r="G23" i="56"/>
  <c r="C33" i="47" s="1"/>
  <c r="F23" i="56"/>
  <c r="B33" i="47" l="1"/>
  <c r="G16" i="57"/>
  <c r="F16" i="57"/>
  <c r="C32" i="47"/>
  <c r="C30" i="47"/>
  <c r="B30" i="47"/>
  <c r="C31" i="47"/>
  <c r="B31" i="47"/>
  <c r="B32" i="47" l="1"/>
  <c r="F42" i="52"/>
  <c r="F56" i="56" l="1"/>
  <c r="G52" i="56"/>
  <c r="F52" i="56"/>
  <c r="G21" i="56"/>
  <c r="F21" i="56"/>
  <c r="F33" i="57"/>
  <c r="G28" i="57"/>
  <c r="F28" i="57"/>
  <c r="G60" i="56" l="1"/>
  <c r="F60" i="56"/>
  <c r="F64" i="56" s="1"/>
  <c r="C24" i="47"/>
  <c r="C29" i="47" l="1"/>
  <c r="B29" i="47"/>
  <c r="C28" i="47"/>
  <c r="B28" i="47"/>
  <c r="C21" i="47"/>
  <c r="B21" i="47"/>
  <c r="B24" i="47"/>
  <c r="G42" i="52" l="1"/>
  <c r="G63" i="56"/>
  <c r="C25" i="47"/>
  <c r="B25" i="47"/>
  <c r="G56" i="53"/>
  <c r="C13" i="47" s="1"/>
  <c r="F56" i="53"/>
  <c r="G33" i="57"/>
  <c r="C27" i="47" s="1"/>
  <c r="B27" i="47"/>
  <c r="F23" i="57"/>
  <c r="F37" i="57" s="1"/>
  <c r="F38" i="57" s="1"/>
  <c r="G23" i="57"/>
  <c r="C26" i="47" s="1"/>
  <c r="G30" i="54"/>
  <c r="C8" i="47" s="1"/>
  <c r="B26" i="47" l="1"/>
  <c r="B13" i="47"/>
  <c r="B17" i="47"/>
  <c r="G37" i="57"/>
  <c r="B23" i="47"/>
  <c r="G56" i="56"/>
  <c r="G64" i="56" s="1"/>
  <c r="G16" i="54"/>
  <c r="C7" i="47" s="1"/>
  <c r="F16" i="54"/>
  <c r="B7" i="47" s="1"/>
  <c r="B22" i="47" l="1"/>
  <c r="C22" i="47"/>
  <c r="F65" i="56" l="1"/>
  <c r="F68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6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2" i="53"/>
  <c r="C12" i="47" s="1"/>
  <c r="F112" i="53"/>
  <c r="B12" i="47" s="1"/>
  <c r="C10" i="47"/>
  <c r="B10" i="47"/>
  <c r="C20" i="47"/>
  <c r="F72" i="53"/>
  <c r="G68" i="53"/>
  <c r="C11" i="47" s="1"/>
  <c r="G60" i="53"/>
  <c r="C14" i="47" s="1"/>
  <c r="G38" i="52"/>
  <c r="C16" i="47" s="1"/>
  <c r="F38" i="52"/>
  <c r="C15" i="47"/>
  <c r="B15" i="47"/>
  <c r="B5" i="47" l="1"/>
  <c r="B14" i="47"/>
  <c r="B20" i="47"/>
  <c r="B16" i="47"/>
  <c r="F44" i="52"/>
  <c r="F45" i="52" s="1"/>
  <c r="F20" i="55"/>
  <c r="G20" i="55"/>
  <c r="F22" i="55" s="1"/>
  <c r="F68" i="54"/>
  <c r="F39" i="57"/>
  <c r="G113" i="53"/>
  <c r="B18" i="47"/>
  <c r="F113" i="53"/>
  <c r="F114" i="53" s="1"/>
  <c r="G44" i="52"/>
  <c r="F46" i="52" s="1"/>
  <c r="C18" i="47"/>
  <c r="C34" i="47" l="1"/>
  <c r="F115" i="53"/>
  <c r="C35" i="47"/>
  <c r="F21" i="55"/>
  <c r="F67" i="54"/>
  <c r="C37" i="47" l="1"/>
</calcChain>
</file>

<file path=xl/sharedStrings.xml><?xml version="1.0" encoding="utf-8"?>
<sst xmlns="http://schemas.openxmlformats.org/spreadsheetml/2006/main" count="681" uniqueCount="390">
  <si>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</si>
  <si>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</si>
  <si>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</si>
  <si>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</si>
  <si>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</si>
  <si>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</si>
  <si>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</si>
  <si>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</si>
  <si>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</si>
  <si>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</si>
  <si>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</si>
  <si>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</si>
  <si>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</si>
  <si>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</si>
  <si>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</si>
  <si>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</si>
  <si>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</si>
  <si>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</si>
  <si>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</si>
  <si>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</si>
  <si>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</si>
  <si>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</si>
  <si>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</si>
  <si>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</si>
  <si>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</si>
  <si>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</si>
  <si>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</si>
  <si>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</si>
  <si>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</si>
  <si>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</si>
  <si>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</si>
  <si>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</si>
  <si>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</si>
  <si>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</si>
  <si>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</si>
  <si>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</si>
  <si>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</si>
  <si>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</si>
  <si>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</si>
  <si>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</si>
  <si>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</si>
  <si>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</si>
  <si>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</si>
  <si>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</si>
  <si>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</si>
  <si>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</si>
  <si>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</si>
  <si>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</si>
  <si>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</si>
  <si>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</si>
  <si>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</si>
  <si>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</si>
  <si>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</si>
  <si>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</si>
  <si>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</si>
  <si>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</si>
  <si>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</si>
  <si>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</si>
  <si>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</si>
  <si>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</si>
  <si>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</si>
  <si>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</si>
  <si>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</si>
  <si>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</si>
  <si>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</si>
  <si>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</si>
  <si>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</si>
  <si>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</si>
  <si>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</si>
  <si>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</si>
  <si>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</si>
  <si>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</si>
  <si>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</si>
  <si>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</si>
  <si>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</si>
  <si>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</si>
  <si>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</si>
  <si>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</si>
  <si>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</si>
  <si>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</si>
  <si>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</si>
  <si>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</si>
  <si>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</si>
  <si>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</si>
  <si>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</si>
  <si>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</si>
  <si>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</si>
  <si>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</si>
  <si>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</si>
  <si>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</si>
  <si>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</si>
  <si>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</si>
  <si>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</si>
  <si>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</si>
  <si>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</si>
  <si>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</si>
  <si>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</si>
  <si>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</si>
  <si>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</si>
  <si>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</si>
  <si>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</si>
  <si>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</si>
  <si>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</si>
  <si>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</si>
  <si>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</si>
  <si>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</si>
  <si>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</si>
  <si>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</si>
  <si>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</si>
  <si>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</si>
  <si>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</si>
  <si>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</si>
  <si>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</si>
  <si>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</si>
  <si>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</si>
  <si>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</si>
  <si>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</si>
  <si>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</si>
  <si>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</si>
  <si>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</si>
  <si>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</si>
  <si>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</si>
  <si>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</si>
  <si>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</si>
  <si>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</si>
  <si>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</si>
  <si>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</si>
  <si>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</si>
  <si>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</si>
  <si>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</si>
  <si>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</si>
  <si>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</si>
  <si>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</si>
  <si>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</si>
  <si>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</si>
  <si>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</si>
  <si>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</si>
  <si>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</si>
  <si>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</si>
  <si>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</si>
  <si>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</si>
  <si>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</si>
  <si>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</si>
  <si>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</si>
  <si>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</si>
  <si>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</si>
  <si>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</si>
  <si>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</si>
  <si>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</si>
  <si>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</si>
  <si>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</si>
  <si>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</si>
  <si>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</si>
  <si>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</si>
  <si>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</si>
  <si>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</si>
  <si>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</si>
  <si>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</si>
  <si>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</si>
  <si>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</si>
  <si>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</si>
  <si>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</si>
  <si>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</si>
  <si>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</si>
  <si>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</si>
  <si>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</si>
  <si>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</si>
  <si>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</si>
  <si>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</si>
  <si>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</si>
  <si>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</si>
  <si>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</si>
  <si>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</si>
  <si>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</si>
  <si>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</si>
  <si>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</si>
  <si>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</si>
  <si>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</si>
  <si>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</si>
  <si>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</si>
  <si>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</si>
  <si>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</si>
  <si>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</si>
  <si>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</si>
  <si>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</si>
  <si>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</si>
  <si>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</si>
  <si>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</si>
  <si>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</si>
  <si>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</si>
  <si>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</si>
  <si>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</si>
  <si>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</si>
  <si>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</si>
  <si>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</si>
  <si>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</si>
  <si>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</si>
  <si>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</si>
  <si>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</si>
  <si>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</si>
  <si>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</si>
  <si>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</si>
  <si>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</si>
  <si>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</si>
  <si>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</si>
  <si>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</si>
  <si>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</si>
  <si>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</si>
  <si>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</si>
  <si>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</si>
  <si>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</si>
  <si>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</si>
  <si>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</si>
  <si>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</si>
  <si>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</si>
  <si>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</si>
  <si>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</si>
  <si>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</si>
  <si>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</si>
  <si>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</si>
  <si>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</si>
  <si>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</si>
  <si>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</si>
  <si>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</si>
  <si>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</si>
  <si>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</si>
  <si>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</si>
  <si>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</si>
  <si>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</si>
  <si>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</si>
  <si>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</si>
  <si>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</si>
  <si>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</si>
  <si>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</si>
  <si>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</si>
  <si>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</si>
  <si>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</si>
  <si>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</si>
  <si>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</si>
  <si>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</si>
  <si>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</si>
  <si>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</si>
  <si>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</si>
  <si>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</si>
  <si>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</si>
  <si>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</si>
  <si>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</si>
  <si>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</si>
  <si>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</si>
  <si>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</si>
  <si>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</si>
  <si>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</si>
  <si>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</si>
  <si>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</si>
  <si>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</si>
  <si>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</si>
  <si>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</si>
  <si>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</si>
  <si>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</si>
  <si>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</si>
  <si>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</si>
  <si>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</si>
  <si>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</si>
  <si>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</si>
  <si>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</si>
  <si>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</si>
  <si>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</si>
  <si>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</si>
  <si>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</si>
  <si>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</si>
  <si>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</si>
  <si>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</si>
  <si>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</si>
  <si>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</si>
  <si>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</si>
  <si>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</si>
  <si>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</si>
  <si>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</si>
  <si>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</si>
  <si>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</si>
  <si>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</si>
  <si>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</si>
  <si>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</si>
  <si>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</si>
  <si>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</si>
  <si>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</si>
  <si>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</si>
  <si>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</si>
  <si>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</si>
  <si>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</si>
  <si>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</si>
  <si>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</si>
  <si>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</si>
  <si>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</si>
  <si>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</si>
  <si>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</si>
  <si>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</si>
  <si>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</si>
  <si>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</si>
  <si>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</si>
  <si>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</si>
  <si>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</si>
  <si>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</si>
  <si>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</si>
  <si>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</si>
  <si>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</si>
  <si>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</si>
  <si>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</si>
  <si>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</si>
  <si>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</si>
  <si>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</si>
  <si>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</si>
  <si>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</si>
  <si>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</si>
  <si>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</si>
  <si>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</si>
  <si>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</si>
  <si>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</si>
  <si>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</si>
  <si>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</si>
  <si>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</si>
  <si>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</si>
  <si>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</si>
  <si>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</si>
  <si>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</si>
  <si>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</si>
  <si>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</si>
  <si>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โคกม่วง</t>
  </si>
  <si>
    <t>โนนตาล</t>
  </si>
  <si>
    <t>ท่าอุเทน</t>
  </si>
  <si>
    <t>ชมภูพร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</si>
  <si>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</si>
  <si>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</si>
  <si>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</si>
  <si>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</si>
  <si>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</si>
  <si>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</si>
  <si>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</si>
  <si>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</si>
  <si>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</si>
  <si>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</si>
  <si>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</si>
  <si>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</si>
  <si>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</si>
  <si>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r>
      <t>สถานการณ์การแพร่ระบาดของโรคใบร่วงชนิดใหม่ในยางพารา ใน 29 จังหวัด</t>
    </r>
    <r>
      <rPr>
        <b/>
        <sz val="18"/>
        <color theme="1"/>
        <rFont val="TH SarabunPSK"/>
        <family val="2"/>
      </rPr>
      <t xml:space="preserve">             </t>
    </r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</si>
  <si>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</si>
  <si>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</si>
  <si>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</si>
  <si>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</si>
  <si>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</si>
  <si>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</si>
  <si>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</si>
  <si>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</si>
  <si>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</si>
  <si>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</si>
  <si>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</si>
  <si>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</si>
  <si>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คลองเฉลิม</t>
  </si>
  <si>
    <t>สมหวัง</t>
  </si>
  <si>
    <t>ชุมพล</t>
  </si>
  <si>
    <t>นาขยาด</t>
  </si>
  <si>
    <t>เกาะเต่า</t>
  </si>
  <si>
    <t>เขาย่า</t>
  </si>
  <si>
    <t>ตะแพน</t>
  </si>
  <si>
    <t>ปากแพรก</t>
  </si>
  <si>
    <t>ท่าขนอน</t>
  </si>
  <si>
    <t>คีรีรัฐนิคม</t>
  </si>
  <si>
    <t>เขาเจียก</t>
  </si>
  <si>
    <t>ลำสินธุ์</t>
  </si>
  <si>
    <t>เกาะกูด</t>
  </si>
  <si>
    <t>ข้อมูล ณ วันที่ 16 กันยายน 2568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</si>
  <si>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</si>
  <si>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</si>
  <si>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</si>
  <si>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</si>
  <si>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</si>
  <si>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</si>
  <si>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</si>
  <si>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</si>
  <si>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</si>
  <si>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ข้อมูล ณ วันที่ 14 ตุลาคม 2568</t>
  </si>
  <si>
    <t>ข้อมูล ณ วันที่ 14 ตุลาคม  2568</t>
  </si>
  <si>
    <t>ณ วันที่ 14 ตุลาคม 2568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</si>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</sst>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8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5" borderId="2" xfId="0" quotePrefix="1" applyFont="1" applyFill="1" applyBorder="1" applyAlignment="1">
      <alignment horizontal="center"/>
    </xf>
    <xf numFmtId="0" fontId="13" fillId="15" borderId="2" xfId="0" applyFont="1" applyFill="1" applyBorder="1"/>
    <xf numFmtId="0" fontId="13" fillId="15" borderId="2" xfId="0" applyFont="1" applyFill="1" applyBorder="1" applyAlignment="1">
      <alignment horizontal="center"/>
    </xf>
    <xf numFmtId="188" fontId="13" fillId="15" borderId="2" xfId="1" quotePrefix="1" applyNumberFormat="1" applyFont="1" applyFill="1" applyBorder="1" applyAlignment="1">
      <alignment horizontal="right"/>
    </xf>
    <xf numFmtId="0" fontId="15" fillId="15" borderId="2" xfId="0" quotePrefix="1" applyFont="1" applyFill="1" applyBorder="1" applyAlignment="1">
      <alignment horizontal="center"/>
    </xf>
    <xf numFmtId="0" fontId="15" fillId="15" borderId="2" xfId="0" applyFont="1" applyFill="1" applyBorder="1"/>
    <xf numFmtId="0" fontId="15" fillId="15" borderId="2" xfId="0" applyFont="1" applyFill="1" applyBorder="1" applyAlignment="1">
      <alignment horizontal="center"/>
    </xf>
    <xf numFmtId="188" fontId="15" fillId="15" borderId="2" xfId="1" quotePrefix="1" applyNumberFormat="1" applyFont="1" applyFill="1" applyBorder="1" applyAlignment="1">
      <alignment horizontal="righ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9" fontId="18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6"/>
  <sheetViews>
    <sheetView showGridLines="0" view="pageBreakPreview" zoomScale="110" zoomScaleNormal="120" workbookViewId="0">
      <pane ySplit="3" topLeftCell="A28" activePane="bottomLeft" state="frozen"/>
      <selection pane="bottomLeft" activeCell="G38" sqref="G38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51" t="s">
        <v>310</v>
      </c>
      <c r="B1" s="251"/>
      <c r="C1" s="251"/>
      <c r="D1" s="251"/>
      <c r="E1" s="251"/>
      <c r="F1" s="251"/>
      <c r="G1" s="251"/>
    </row>
    <row r="2" spans="1:7" ht="6.95" customHeight="1" x14ac:dyDescent="0.55000000000000004">
      <c r="A2" s="252"/>
      <c r="B2" s="252"/>
      <c r="C2" s="252"/>
      <c r="D2" s="252"/>
      <c r="E2" s="252"/>
      <c r="F2" s="252"/>
      <c r="G2" s="252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317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324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311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312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347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313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336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2">
        <v>0</v>
      </c>
      <c r="G12" s="172">
        <v>0</v>
      </c>
    </row>
    <row r="13" spans="1:7" ht="24" customHeight="1" x14ac:dyDescent="0.55000000000000004">
      <c r="A13" s="47"/>
      <c r="B13" s="46"/>
      <c r="C13" s="47"/>
      <c r="D13" s="46" t="s">
        <v>314</v>
      </c>
      <c r="E13" s="46" t="s">
        <v>9</v>
      </c>
      <c r="F13" s="172">
        <v>0</v>
      </c>
      <c r="G13" s="172">
        <v>0</v>
      </c>
    </row>
    <row r="14" spans="1:7" ht="24" customHeight="1" x14ac:dyDescent="0.55000000000000004">
      <c r="A14" s="47"/>
      <c r="B14" s="46"/>
      <c r="C14" s="47"/>
      <c r="D14" s="46" t="s">
        <v>321</v>
      </c>
      <c r="E14" s="46" t="s">
        <v>10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 t="s">
        <v>337</v>
      </c>
      <c r="E15" s="46" t="s">
        <v>10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371</v>
      </c>
      <c r="E16" s="46" t="s">
        <v>10</v>
      </c>
      <c r="F16" s="180"/>
      <c r="G16" s="180"/>
    </row>
    <row r="17" spans="1:7" ht="24" customHeight="1" x14ac:dyDescent="0.55000000000000004">
      <c r="A17" s="47"/>
      <c r="B17" s="46"/>
      <c r="C17" s="47"/>
      <c r="D17" s="46" t="s">
        <v>348</v>
      </c>
      <c r="E17" s="46" t="s">
        <v>11</v>
      </c>
      <c r="F17" s="180">
        <v>26</v>
      </c>
      <c r="G17" s="180">
        <v>2</v>
      </c>
    </row>
    <row r="18" spans="1:7" ht="24" customHeight="1" x14ac:dyDescent="0.55000000000000004">
      <c r="A18" s="47"/>
      <c r="B18" s="46"/>
      <c r="C18" s="47"/>
      <c r="D18" s="46" t="s">
        <v>315</v>
      </c>
      <c r="E18" s="46" t="s">
        <v>12</v>
      </c>
      <c r="F18" s="172">
        <v>0</v>
      </c>
      <c r="G18" s="172">
        <v>0</v>
      </c>
    </row>
    <row r="19" spans="1:7" ht="24" customHeight="1" x14ac:dyDescent="0.55000000000000004">
      <c r="A19" s="47"/>
      <c r="B19" s="46"/>
      <c r="C19" s="47"/>
      <c r="D19" s="46" t="s">
        <v>349</v>
      </c>
      <c r="E19" s="46" t="s">
        <v>12</v>
      </c>
      <c r="F19" s="172">
        <v>0</v>
      </c>
      <c r="G19" s="172">
        <v>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2">
        <v>150</v>
      </c>
      <c r="G20" s="172">
        <v>11</v>
      </c>
    </row>
    <row r="21" spans="1:7" ht="24" customHeight="1" x14ac:dyDescent="0.55000000000000004">
      <c r="A21" s="47"/>
      <c r="B21" s="46"/>
      <c r="C21" s="47"/>
      <c r="D21" s="46" t="s">
        <v>316</v>
      </c>
      <c r="E21" s="46" t="s">
        <v>13</v>
      </c>
      <c r="F21" s="172"/>
      <c r="G21" s="172"/>
    </row>
    <row r="22" spans="1:7" ht="24" customHeight="1" x14ac:dyDescent="0.55000000000000004">
      <c r="A22" s="47"/>
      <c r="B22" s="46"/>
      <c r="C22" s="47"/>
      <c r="D22" s="46" t="s">
        <v>324</v>
      </c>
      <c r="E22" s="46" t="s">
        <v>8</v>
      </c>
      <c r="F22" s="172">
        <v>0</v>
      </c>
      <c r="G22" s="172">
        <v>0</v>
      </c>
    </row>
    <row r="23" spans="1:7" ht="24" customHeight="1" x14ac:dyDescent="0.55000000000000004">
      <c r="A23" s="47"/>
      <c r="B23" s="46"/>
      <c r="C23" s="47"/>
      <c r="D23" s="46" t="s">
        <v>350</v>
      </c>
      <c r="E23" s="46" t="s">
        <v>351</v>
      </c>
      <c r="F23" s="172">
        <v>0</v>
      </c>
      <c r="G23" s="172">
        <v>0</v>
      </c>
    </row>
    <row r="24" spans="1:7" ht="24" customHeight="1" x14ac:dyDescent="0.55000000000000004">
      <c r="A24" s="47"/>
      <c r="B24" s="46"/>
      <c r="C24" s="47"/>
      <c r="D24" s="46" t="s">
        <v>352</v>
      </c>
      <c r="E24" s="46" t="s">
        <v>351</v>
      </c>
      <c r="F24" s="172">
        <v>0</v>
      </c>
      <c r="G24" s="172">
        <v>0</v>
      </c>
    </row>
    <row r="25" spans="1:7" ht="24" customHeight="1" x14ac:dyDescent="0.55000000000000004">
      <c r="A25" s="47"/>
      <c r="B25" s="46"/>
      <c r="C25" s="47"/>
      <c r="D25" s="46" t="s">
        <v>353</v>
      </c>
      <c r="E25" s="46" t="s">
        <v>351</v>
      </c>
      <c r="F25" s="172">
        <v>0</v>
      </c>
      <c r="G25" s="172">
        <v>0</v>
      </c>
    </row>
    <row r="26" spans="1:7" ht="24" customHeight="1" x14ac:dyDescent="0.55000000000000004">
      <c r="A26" s="47"/>
      <c r="B26" s="46"/>
      <c r="C26" s="47"/>
      <c r="D26" s="46" t="s">
        <v>14</v>
      </c>
      <c r="E26" s="46" t="s">
        <v>14</v>
      </c>
      <c r="F26" s="180">
        <v>0</v>
      </c>
      <c r="G26" s="180">
        <v>0</v>
      </c>
    </row>
    <row r="27" spans="1:7" ht="24" customHeight="1" x14ac:dyDescent="0.55000000000000004">
      <c r="A27" s="47"/>
      <c r="B27" s="46"/>
      <c r="C27" s="47"/>
      <c r="D27" s="46" t="s">
        <v>364</v>
      </c>
      <c r="E27" s="46" t="s">
        <v>14</v>
      </c>
      <c r="F27" s="180">
        <v>0</v>
      </c>
      <c r="G27" s="180">
        <v>0</v>
      </c>
    </row>
    <row r="28" spans="1:7" ht="24" customHeight="1" x14ac:dyDescent="0.55000000000000004">
      <c r="A28" s="47"/>
      <c r="B28" s="46"/>
      <c r="C28" s="47"/>
      <c r="D28" s="46" t="s">
        <v>322</v>
      </c>
      <c r="E28" s="46" t="s">
        <v>323</v>
      </c>
      <c r="F28" s="180">
        <v>0</v>
      </c>
      <c r="G28" s="180">
        <v>0</v>
      </c>
    </row>
    <row r="29" spans="1:7" ht="24" customHeight="1" x14ac:dyDescent="0.55000000000000004">
      <c r="A29" s="47"/>
      <c r="B29" s="46"/>
      <c r="C29" s="47"/>
      <c r="D29" s="46" t="s">
        <v>372</v>
      </c>
      <c r="E29" s="46" t="s">
        <v>15</v>
      </c>
      <c r="F29" s="180">
        <v>0</v>
      </c>
      <c r="G29" s="180">
        <v>0</v>
      </c>
    </row>
    <row r="30" spans="1:7" ht="24" customHeight="1" x14ac:dyDescent="0.55000000000000004">
      <c r="A30" s="47"/>
      <c r="B30" s="46"/>
      <c r="C30" s="47"/>
      <c r="D30" s="46" t="s">
        <v>373</v>
      </c>
      <c r="E30" s="46" t="s">
        <v>15</v>
      </c>
      <c r="F30" s="180">
        <v>0</v>
      </c>
      <c r="G30" s="180">
        <v>0</v>
      </c>
    </row>
    <row r="31" spans="1:7" ht="24" customHeight="1" x14ac:dyDescent="0.55000000000000004">
      <c r="A31" s="47"/>
      <c r="B31" s="46"/>
      <c r="C31" s="47"/>
      <c r="D31" s="46" t="s">
        <v>365</v>
      </c>
      <c r="E31" s="46" t="s">
        <v>366</v>
      </c>
      <c r="F31" s="180">
        <v>0</v>
      </c>
      <c r="G31" s="180">
        <v>0</v>
      </c>
    </row>
    <row r="32" spans="1:7" ht="23.85" customHeight="1" x14ac:dyDescent="0.55000000000000004">
      <c r="A32" s="253" t="s">
        <v>16</v>
      </c>
      <c r="B32" s="253"/>
      <c r="C32" s="253"/>
      <c r="D32" s="253"/>
      <c r="E32" s="253"/>
      <c r="F32" s="188">
        <f>SUM(F4:F31)</f>
        <v>176</v>
      </c>
      <c r="G32" s="188">
        <f>SUM(G4:G31)</f>
        <v>13</v>
      </c>
    </row>
    <row r="33" spans="1:13" x14ac:dyDescent="0.55000000000000004">
      <c r="A33" s="47">
        <v>2</v>
      </c>
      <c r="B33" s="50" t="s">
        <v>17</v>
      </c>
      <c r="C33" s="73"/>
      <c r="D33" s="47"/>
      <c r="E33" s="50" t="s">
        <v>18</v>
      </c>
      <c r="F33" s="180">
        <v>0</v>
      </c>
      <c r="G33" s="180">
        <v>0</v>
      </c>
    </row>
    <row r="34" spans="1:13" x14ac:dyDescent="0.55000000000000004">
      <c r="A34" s="173"/>
      <c r="B34" s="50"/>
      <c r="C34" s="73"/>
      <c r="D34" s="47"/>
      <c r="E34" s="50" t="s">
        <v>19</v>
      </c>
      <c r="F34" s="180">
        <v>100</v>
      </c>
      <c r="G34" s="180">
        <v>8</v>
      </c>
    </row>
    <row r="35" spans="1:13" x14ac:dyDescent="0.55000000000000004">
      <c r="A35" s="173"/>
      <c r="B35" s="50"/>
      <c r="C35" s="73"/>
      <c r="D35" s="47"/>
      <c r="E35" s="50" t="s">
        <v>20</v>
      </c>
      <c r="F35" s="180">
        <v>90</v>
      </c>
      <c r="G35" s="180">
        <v>7</v>
      </c>
    </row>
    <row r="36" spans="1:13" x14ac:dyDescent="0.55000000000000004">
      <c r="A36" s="173"/>
      <c r="B36" s="50"/>
      <c r="C36" s="73"/>
      <c r="D36" s="47"/>
      <c r="E36" s="50" t="s">
        <v>21</v>
      </c>
      <c r="F36" s="180">
        <v>60</v>
      </c>
      <c r="G36" s="180">
        <v>5</v>
      </c>
    </row>
    <row r="37" spans="1:13" x14ac:dyDescent="0.55000000000000004">
      <c r="A37" s="173"/>
      <c r="B37" s="50"/>
      <c r="C37" s="73"/>
      <c r="D37" s="47"/>
      <c r="E37" s="50" t="s">
        <v>22</v>
      </c>
      <c r="F37" s="172">
        <v>100</v>
      </c>
      <c r="G37" s="172">
        <v>9</v>
      </c>
    </row>
    <row r="38" spans="1:13" x14ac:dyDescent="0.55000000000000004">
      <c r="A38" s="254" t="s">
        <v>23</v>
      </c>
      <c r="B38" s="255"/>
      <c r="C38" s="255"/>
      <c r="D38" s="255"/>
      <c r="E38" s="256"/>
      <c r="F38" s="186">
        <f>SUM(F33:F37)</f>
        <v>350</v>
      </c>
      <c r="G38" s="89">
        <f>SUM(G33:G37)</f>
        <v>29</v>
      </c>
    </row>
    <row r="39" spans="1:13" x14ac:dyDescent="0.55000000000000004">
      <c r="A39" s="47">
        <v>3</v>
      </c>
      <c r="B39" s="50" t="s">
        <v>24</v>
      </c>
      <c r="C39" s="73"/>
      <c r="D39" s="50"/>
      <c r="E39" s="174" t="s">
        <v>25</v>
      </c>
      <c r="F39" s="180">
        <v>0</v>
      </c>
      <c r="G39" s="180">
        <v>0</v>
      </c>
    </row>
    <row r="40" spans="1:13" ht="26.1" customHeight="1" x14ac:dyDescent="0.55000000000000004">
      <c r="A40" s="173"/>
      <c r="B40" s="50"/>
      <c r="C40" s="73"/>
      <c r="D40" s="50"/>
      <c r="E40" s="174" t="s">
        <v>260</v>
      </c>
      <c r="F40" s="180">
        <v>0</v>
      </c>
      <c r="G40" s="180">
        <v>0</v>
      </c>
    </row>
    <row r="41" spans="1:13" ht="24.95" customHeight="1" x14ac:dyDescent="0.55000000000000004">
      <c r="A41" s="173"/>
      <c r="B41" s="50"/>
      <c r="C41" s="73"/>
      <c r="D41" s="50"/>
      <c r="E41" s="174"/>
      <c r="F41" s="180">
        <v>0</v>
      </c>
      <c r="G41" s="180">
        <v>0</v>
      </c>
    </row>
    <row r="42" spans="1:13" ht="21" customHeight="1" x14ac:dyDescent="0.55000000000000004">
      <c r="A42" s="254" t="s">
        <v>26</v>
      </c>
      <c r="B42" s="255"/>
      <c r="C42" s="255"/>
      <c r="D42" s="255"/>
      <c r="E42" s="256"/>
      <c r="F42" s="185">
        <f>SUM(F39:F41)</f>
        <v>0</v>
      </c>
      <c r="G42" s="187">
        <f>SUM(G39:G41)</f>
        <v>0</v>
      </c>
    </row>
    <row r="43" spans="1:13" x14ac:dyDescent="0.55000000000000004">
      <c r="A43" s="47">
        <v>4</v>
      </c>
      <c r="B43" s="47" t="s">
        <v>27</v>
      </c>
      <c r="C43" s="73"/>
      <c r="D43" s="73"/>
      <c r="E43" s="73"/>
      <c r="F43" s="193">
        <v>0</v>
      </c>
      <c r="G43" s="193">
        <v>0</v>
      </c>
      <c r="H43" s="66"/>
    </row>
    <row r="44" spans="1:13" ht="25.5" customHeight="1" x14ac:dyDescent="0.7">
      <c r="A44" s="246" t="s">
        <v>29</v>
      </c>
      <c r="B44" s="247"/>
      <c r="C44" s="247"/>
      <c r="D44" s="247"/>
      <c r="E44" s="248"/>
      <c r="F44" s="189">
        <f>F32+F38+F42</f>
        <v>526</v>
      </c>
      <c r="G44" s="175">
        <f>SUM(G32,G38,G39)</f>
        <v>42</v>
      </c>
      <c r="H44" s="66"/>
    </row>
    <row r="45" spans="1:13" s="59" customFormat="1" ht="32.25" customHeight="1" x14ac:dyDescent="0.55000000000000004">
      <c r="A45" s="59" t="s">
        <v>30</v>
      </c>
      <c r="F45" s="176">
        <f>F44</f>
        <v>526</v>
      </c>
      <c r="G45" s="59" t="s">
        <v>31</v>
      </c>
      <c r="H45" s="61"/>
      <c r="J45" s="61"/>
      <c r="M45" s="61"/>
    </row>
    <row r="46" spans="1:13" s="59" customFormat="1" x14ac:dyDescent="0.55000000000000004">
      <c r="A46" s="249" t="s">
        <v>32</v>
      </c>
      <c r="B46" s="249"/>
      <c r="C46" s="249"/>
      <c r="D46" s="249"/>
      <c r="E46" s="249"/>
      <c r="F46" s="176">
        <f>G44</f>
        <v>42</v>
      </c>
      <c r="G46" s="59" t="s">
        <v>33</v>
      </c>
      <c r="I46" s="61"/>
    </row>
    <row r="47" spans="1:13" x14ac:dyDescent="0.55000000000000004">
      <c r="H47" s="53"/>
      <c r="J47" s="53"/>
      <c r="M47" s="53"/>
    </row>
    <row r="48" spans="1:13" s="65" customFormat="1" ht="21" customHeight="1" x14ac:dyDescent="0.2">
      <c r="A48" s="250" t="s">
        <v>381</v>
      </c>
      <c r="B48" s="250"/>
      <c r="C48" s="250"/>
      <c r="D48" s="250"/>
      <c r="E48" s="250"/>
      <c r="F48" s="250"/>
      <c r="G48" s="250"/>
      <c r="H48" s="63"/>
      <c r="I48" s="63"/>
      <c r="J48" s="63"/>
      <c r="M48" s="63"/>
    </row>
    <row r="49" spans="1:13" ht="30" customHeight="1" x14ac:dyDescent="0.55000000000000004">
      <c r="E49" s="57"/>
      <c r="F49" s="66"/>
      <c r="G49" s="67" t="s">
        <v>34</v>
      </c>
    </row>
    <row r="51" spans="1:13" x14ac:dyDescent="0.55000000000000004">
      <c r="E51" s="53"/>
    </row>
    <row r="53" spans="1:13" x14ac:dyDescent="0.55000000000000004">
      <c r="E53" s="68"/>
      <c r="J53" s="53"/>
      <c r="M53" s="53"/>
    </row>
    <row r="54" spans="1:13" x14ac:dyDescent="0.55000000000000004">
      <c r="H54" s="51"/>
      <c r="I54" s="53"/>
    </row>
    <row r="61" spans="1:13" x14ac:dyDescent="0.55000000000000004">
      <c r="A61" s="53"/>
    </row>
    <row r="62" spans="1:13" x14ac:dyDescent="0.55000000000000004">
      <c r="A62" s="53"/>
    </row>
    <row r="63" spans="1:13" x14ac:dyDescent="0.55000000000000004">
      <c r="A63" s="53"/>
    </row>
    <row r="64" spans="1:13" x14ac:dyDescent="0.55000000000000004">
      <c r="A64" s="53"/>
      <c r="B64" s="53"/>
    </row>
    <row r="65" spans="1:2" x14ac:dyDescent="0.55000000000000004">
      <c r="A65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A68" s="53"/>
      <c r="B68" s="53"/>
    </row>
    <row r="70" spans="1:2" x14ac:dyDescent="0.55000000000000004">
      <c r="B70" s="53"/>
    </row>
    <row r="71" spans="1:2" x14ac:dyDescent="0.55000000000000004">
      <c r="A71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  <c r="B74" s="53"/>
    </row>
    <row r="76" spans="1:2" x14ac:dyDescent="0.55000000000000004">
      <c r="A76" s="53"/>
      <c r="B76" s="53"/>
    </row>
    <row r="77" spans="1:2" x14ac:dyDescent="0.55000000000000004">
      <c r="A77" s="53"/>
    </row>
    <row r="78" spans="1:2" x14ac:dyDescent="0.55000000000000004">
      <c r="B78" s="53"/>
    </row>
    <row r="79" spans="1:2" x14ac:dyDescent="0.55000000000000004">
      <c r="B79" s="53"/>
    </row>
    <row r="82" spans="1:2" x14ac:dyDescent="0.55000000000000004">
      <c r="A82" s="53"/>
    </row>
    <row r="83" spans="1:2" x14ac:dyDescent="0.55000000000000004">
      <c r="A83" s="53"/>
    </row>
    <row r="84" spans="1:2" x14ac:dyDescent="0.55000000000000004">
      <c r="A84" s="53"/>
    </row>
    <row r="86" spans="1:2" x14ac:dyDescent="0.55000000000000004">
      <c r="B86" s="53"/>
    </row>
  </sheetData>
  <mergeCells count="8">
    <mergeCell ref="A44:E44"/>
    <mergeCell ref="A46:E46"/>
    <mergeCell ref="A48:G48"/>
    <mergeCell ref="A1:G1"/>
    <mergeCell ref="A2:G2"/>
    <mergeCell ref="A32:E32"/>
    <mergeCell ref="A38:E38"/>
    <mergeCell ref="A42:E42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6"/>
  <sheetViews>
    <sheetView showGridLines="0" view="pageBreakPreview" topLeftCell="A99" zoomScale="110" zoomScaleNormal="120" workbookViewId="0">
      <selection activeCell="H114" sqref="H114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57" t="s">
        <v>240</v>
      </c>
      <c r="B1" s="257"/>
      <c r="C1" s="257"/>
      <c r="D1" s="257"/>
      <c r="E1" s="257"/>
      <c r="F1" s="257"/>
      <c r="G1" s="257"/>
    </row>
    <row r="2" spans="1:13" ht="6" customHeight="1" x14ac:dyDescent="0.6">
      <c r="A2" s="258"/>
      <c r="B2" s="258"/>
      <c r="C2" s="258"/>
      <c r="D2" s="258"/>
      <c r="E2" s="258"/>
      <c r="F2" s="258"/>
      <c r="G2" s="258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59" t="s">
        <v>35</v>
      </c>
      <c r="B4" s="260"/>
      <c r="C4" s="260"/>
      <c r="D4" s="260"/>
      <c r="E4" s="260"/>
      <c r="F4" s="260"/>
      <c r="G4" s="261"/>
    </row>
    <row r="5" spans="1:13" ht="20.100000000000001" customHeight="1" x14ac:dyDescent="0.55000000000000004">
      <c r="A5" s="273">
        <v>1</v>
      </c>
      <c r="B5" s="279" t="s">
        <v>36</v>
      </c>
      <c r="C5" s="73"/>
      <c r="D5" s="50"/>
      <c r="E5" s="50" t="s">
        <v>37</v>
      </c>
      <c r="F5" s="48">
        <v>655</v>
      </c>
      <c r="G5" s="48">
        <v>79</v>
      </c>
      <c r="H5" s="57"/>
    </row>
    <row r="6" spans="1:13" ht="20.100000000000001" customHeight="1" x14ac:dyDescent="0.55000000000000004">
      <c r="A6" s="274"/>
      <c r="B6" s="280"/>
      <c r="C6" s="73"/>
      <c r="D6" s="50"/>
      <c r="E6" s="50" t="s">
        <v>251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74"/>
      <c r="B7" s="280"/>
      <c r="C7" s="73"/>
      <c r="D7" s="50"/>
      <c r="E7" s="50" t="s">
        <v>354</v>
      </c>
      <c r="F7" s="48">
        <v>570</v>
      </c>
      <c r="G7" s="48">
        <v>68</v>
      </c>
      <c r="H7" s="57"/>
    </row>
    <row r="8" spans="1:13" s="74" customFormat="1" ht="20.100000000000001" customHeight="1" x14ac:dyDescent="0.55000000000000004">
      <c r="A8" s="275"/>
      <c r="B8" s="281"/>
      <c r="C8" s="73"/>
      <c r="D8" s="50"/>
      <c r="E8" s="50" t="s">
        <v>38</v>
      </c>
      <c r="F8" s="48">
        <v>765.5</v>
      </c>
      <c r="G8" s="48">
        <v>100</v>
      </c>
      <c r="J8" s="42"/>
      <c r="M8" s="42"/>
    </row>
    <row r="9" spans="1:13" s="164" customFormat="1" ht="20.100000000000001" customHeight="1" x14ac:dyDescent="0.55000000000000004">
      <c r="A9" s="276">
        <v>2</v>
      </c>
      <c r="B9" s="268" t="s">
        <v>39</v>
      </c>
      <c r="C9" s="163"/>
      <c r="D9" s="54"/>
      <c r="E9" s="54" t="s">
        <v>40</v>
      </c>
      <c r="F9" s="82">
        <v>1333</v>
      </c>
      <c r="G9" s="82">
        <v>230</v>
      </c>
      <c r="J9" s="165"/>
      <c r="M9" s="165"/>
    </row>
    <row r="10" spans="1:13" s="165" customFormat="1" ht="20.100000000000001" customHeight="1" x14ac:dyDescent="0.55000000000000004">
      <c r="A10" s="277"/>
      <c r="B10" s="269"/>
      <c r="C10" s="163"/>
      <c r="D10" s="166"/>
      <c r="E10" s="54" t="s">
        <v>41</v>
      </c>
      <c r="F10" s="82">
        <v>370</v>
      </c>
      <c r="G10" s="82">
        <v>52</v>
      </c>
      <c r="J10" s="167"/>
      <c r="M10" s="167"/>
    </row>
    <row r="11" spans="1:13" s="165" customFormat="1" ht="20.100000000000001" customHeight="1" x14ac:dyDescent="0.55000000000000004">
      <c r="A11" s="277"/>
      <c r="B11" s="269"/>
      <c r="C11" s="163"/>
      <c r="D11" s="166"/>
      <c r="E11" s="54" t="s">
        <v>42</v>
      </c>
      <c r="F11" s="82">
        <v>750</v>
      </c>
      <c r="G11" s="82">
        <v>100</v>
      </c>
      <c r="J11" s="167"/>
      <c r="M11" s="167"/>
    </row>
    <row r="12" spans="1:13" s="165" customFormat="1" ht="20.100000000000001" customHeight="1" x14ac:dyDescent="0.55000000000000004">
      <c r="A12" s="277"/>
      <c r="B12" s="269"/>
      <c r="C12" s="163"/>
      <c r="D12" s="166" t="s">
        <v>43</v>
      </c>
      <c r="E12" s="54" t="s">
        <v>42</v>
      </c>
      <c r="F12" s="82">
        <v>0</v>
      </c>
      <c r="G12" s="82">
        <v>0</v>
      </c>
      <c r="J12" s="167"/>
      <c r="M12" s="167"/>
    </row>
    <row r="13" spans="1:13" s="165" customFormat="1" ht="20.100000000000001" customHeight="1" x14ac:dyDescent="0.55000000000000004">
      <c r="A13" s="277"/>
      <c r="B13" s="269"/>
      <c r="C13" s="163"/>
      <c r="D13" s="166"/>
      <c r="E13" s="54" t="s">
        <v>355</v>
      </c>
      <c r="F13" s="82">
        <v>202</v>
      </c>
      <c r="G13" s="82">
        <v>26</v>
      </c>
      <c r="J13" s="167"/>
      <c r="M13" s="167"/>
    </row>
    <row r="14" spans="1:13" s="74" customFormat="1" ht="20.100000000000001" customHeight="1" x14ac:dyDescent="0.55000000000000004">
      <c r="A14" s="273">
        <v>3</v>
      </c>
      <c r="B14" s="265" t="s">
        <v>44</v>
      </c>
      <c r="C14" s="73"/>
      <c r="D14" s="50"/>
      <c r="E14" s="50" t="s">
        <v>45</v>
      </c>
      <c r="F14" s="142">
        <v>18275</v>
      </c>
      <c r="G14" s="142">
        <v>2286</v>
      </c>
      <c r="J14" s="42"/>
      <c r="M14" s="42"/>
    </row>
    <row r="15" spans="1:13" s="74" customFormat="1" ht="20.100000000000001" customHeight="1" x14ac:dyDescent="0.55000000000000004">
      <c r="A15" s="274"/>
      <c r="B15" s="266"/>
      <c r="C15" s="73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74"/>
      <c r="B16" s="266"/>
      <c r="C16" s="73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4" customFormat="1" ht="20.100000000000001" customHeight="1" x14ac:dyDescent="0.55000000000000004">
      <c r="A17" s="274"/>
      <c r="B17" s="266"/>
      <c r="C17" s="73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74"/>
      <c r="B18" s="266"/>
      <c r="C18" s="73"/>
      <c r="D18" s="50" t="s">
        <v>49</v>
      </c>
      <c r="E18" s="50" t="s">
        <v>45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74"/>
      <c r="B19" s="266"/>
      <c r="C19" s="73"/>
      <c r="D19" s="50" t="s">
        <v>50</v>
      </c>
      <c r="E19" s="50" t="s">
        <v>45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74"/>
      <c r="B20" s="266"/>
      <c r="C20" s="73"/>
      <c r="D20" s="50" t="s">
        <v>51</v>
      </c>
      <c r="E20" s="50" t="s">
        <v>45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74"/>
      <c r="B21" s="266"/>
      <c r="C21" s="73"/>
      <c r="D21" s="50" t="s">
        <v>52</v>
      </c>
      <c r="E21" s="50" t="s">
        <v>45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74"/>
      <c r="B22" s="266"/>
      <c r="C22" s="73"/>
      <c r="D22" s="50" t="s">
        <v>53</v>
      </c>
      <c r="E22" s="50" t="s">
        <v>45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74"/>
      <c r="B23" s="266"/>
      <c r="C23" s="73"/>
      <c r="D23" s="50" t="s">
        <v>54</v>
      </c>
      <c r="E23" s="50" t="s">
        <v>45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74"/>
      <c r="B24" s="266"/>
      <c r="C24" s="73"/>
      <c r="D24" s="50" t="s">
        <v>55</v>
      </c>
      <c r="E24" s="50" t="s">
        <v>45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74"/>
      <c r="B25" s="266"/>
      <c r="C25" s="73"/>
      <c r="D25" s="50"/>
      <c r="E25" s="50" t="s">
        <v>356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74"/>
      <c r="B26" s="266"/>
      <c r="C26" s="73"/>
      <c r="D26" s="171"/>
      <c r="E26" s="50" t="s">
        <v>56</v>
      </c>
      <c r="F26" s="48">
        <v>27601</v>
      </c>
      <c r="G26" s="48">
        <v>3448</v>
      </c>
      <c r="J26" s="75"/>
      <c r="M26" s="75"/>
    </row>
    <row r="27" spans="1:13" ht="20.100000000000001" customHeight="1" x14ac:dyDescent="0.55000000000000004">
      <c r="A27" s="274"/>
      <c r="B27" s="266"/>
      <c r="C27" s="73"/>
      <c r="D27" s="171" t="s">
        <v>57</v>
      </c>
      <c r="E27" s="50" t="s">
        <v>56</v>
      </c>
      <c r="F27" s="48">
        <v>0</v>
      </c>
      <c r="G27" s="48">
        <v>0</v>
      </c>
      <c r="J27" s="75"/>
      <c r="M27" s="75"/>
    </row>
    <row r="28" spans="1:13" ht="20.100000000000001" customHeight="1" x14ac:dyDescent="0.55000000000000004">
      <c r="A28" s="274"/>
      <c r="B28" s="266"/>
      <c r="C28" s="73"/>
      <c r="D28" s="50" t="s">
        <v>56</v>
      </c>
      <c r="E28" s="50" t="s">
        <v>56</v>
      </c>
      <c r="F28" s="48">
        <v>0</v>
      </c>
      <c r="G28" s="48">
        <v>0</v>
      </c>
      <c r="J28" s="75"/>
      <c r="M28" s="75"/>
    </row>
    <row r="29" spans="1:13" ht="20.100000000000001" customHeight="1" x14ac:dyDescent="0.55000000000000004">
      <c r="A29" s="275"/>
      <c r="B29" s="267"/>
      <c r="C29" s="73"/>
      <c r="D29" s="171" t="s">
        <v>58</v>
      </c>
      <c r="E29" s="50" t="s">
        <v>56</v>
      </c>
      <c r="F29" s="48">
        <v>0</v>
      </c>
      <c r="G29" s="48">
        <v>0</v>
      </c>
      <c r="J29" s="75"/>
      <c r="M29" s="75"/>
    </row>
    <row r="30" spans="1:13" s="164" customFormat="1" ht="20.100000000000001" customHeight="1" x14ac:dyDescent="0.55000000000000004">
      <c r="A30" s="276">
        <v>4</v>
      </c>
      <c r="B30" s="268" t="s">
        <v>59</v>
      </c>
      <c r="C30" s="163"/>
      <c r="D30" s="54"/>
      <c r="E30" s="54" t="s">
        <v>60</v>
      </c>
      <c r="F30" s="82">
        <v>300</v>
      </c>
      <c r="G30" s="82">
        <v>60</v>
      </c>
      <c r="J30" s="165"/>
      <c r="M30" s="165"/>
    </row>
    <row r="31" spans="1:13" s="164" customFormat="1" ht="20.100000000000001" customHeight="1" x14ac:dyDescent="0.55000000000000004">
      <c r="A31" s="277"/>
      <c r="B31" s="269"/>
      <c r="C31" s="163"/>
      <c r="D31" s="54"/>
      <c r="E31" s="54" t="s">
        <v>61</v>
      </c>
      <c r="F31" s="82">
        <v>3500</v>
      </c>
      <c r="G31" s="82">
        <v>600</v>
      </c>
      <c r="J31" s="165"/>
      <c r="M31" s="165"/>
    </row>
    <row r="32" spans="1:13" s="164" customFormat="1" ht="20.100000000000001" customHeight="1" x14ac:dyDescent="0.55000000000000004">
      <c r="A32" s="278"/>
      <c r="B32" s="270"/>
      <c r="C32" s="163"/>
      <c r="D32" s="54"/>
      <c r="E32" s="54" t="s">
        <v>62</v>
      </c>
      <c r="F32" s="82">
        <v>2500</v>
      </c>
      <c r="G32" s="82">
        <v>500</v>
      </c>
      <c r="J32" s="165"/>
      <c r="M32" s="165"/>
    </row>
    <row r="33" spans="1:13" ht="20.100000000000001" customHeight="1" x14ac:dyDescent="0.55000000000000004">
      <c r="A33" s="273">
        <v>5</v>
      </c>
      <c r="B33" s="265" t="s">
        <v>63</v>
      </c>
      <c r="C33" s="73"/>
      <c r="D33" s="50"/>
      <c r="E33" s="50" t="s">
        <v>64</v>
      </c>
      <c r="F33" s="48">
        <v>385</v>
      </c>
      <c r="G33" s="48">
        <v>39</v>
      </c>
      <c r="J33" s="75"/>
      <c r="M33" s="75"/>
    </row>
    <row r="34" spans="1:13" ht="20.100000000000001" customHeight="1" x14ac:dyDescent="0.55000000000000004">
      <c r="A34" s="274"/>
      <c r="B34" s="266"/>
      <c r="C34" s="73"/>
      <c r="D34" s="50"/>
      <c r="E34" s="50" t="s">
        <v>64</v>
      </c>
      <c r="F34" s="48">
        <v>0</v>
      </c>
      <c r="G34" s="48">
        <v>0</v>
      </c>
      <c r="J34" s="75"/>
      <c r="M34" s="75"/>
    </row>
    <row r="35" spans="1:13" ht="20.100000000000001" customHeight="1" x14ac:dyDescent="0.55000000000000004">
      <c r="A35" s="274"/>
      <c r="B35" s="266"/>
      <c r="C35" s="73"/>
      <c r="D35" s="50"/>
      <c r="E35" s="50" t="s">
        <v>64</v>
      </c>
      <c r="F35" s="48">
        <v>0</v>
      </c>
      <c r="G35" s="48">
        <v>0</v>
      </c>
      <c r="J35" s="75"/>
      <c r="M35" s="75"/>
    </row>
    <row r="36" spans="1:13" s="74" customFormat="1" ht="20.100000000000001" customHeight="1" x14ac:dyDescent="0.55000000000000004">
      <c r="A36" s="274"/>
      <c r="B36" s="266"/>
      <c r="C36" s="73"/>
      <c r="D36" s="50"/>
      <c r="E36" s="50" t="s">
        <v>64</v>
      </c>
      <c r="F36" s="48">
        <v>0</v>
      </c>
      <c r="G36" s="48">
        <v>0</v>
      </c>
      <c r="J36" s="42"/>
      <c r="M36" s="42"/>
    </row>
    <row r="37" spans="1:13" ht="26.25" customHeight="1" x14ac:dyDescent="0.55000000000000004">
      <c r="A37" s="274"/>
      <c r="B37" s="266"/>
      <c r="C37" s="76"/>
      <c r="D37" s="77"/>
      <c r="E37" s="77"/>
      <c r="F37" s="78"/>
      <c r="G37" s="79" t="s">
        <v>65</v>
      </c>
      <c r="J37" s="75"/>
      <c r="M37" s="75"/>
    </row>
    <row r="38" spans="1:13" s="44" customFormat="1" ht="23.1" customHeight="1" x14ac:dyDescent="0.2">
      <c r="A38" s="168" t="s">
        <v>0</v>
      </c>
      <c r="B38" s="168" t="s">
        <v>1</v>
      </c>
      <c r="C38" s="168" t="s">
        <v>2</v>
      </c>
      <c r="D38" s="168" t="s">
        <v>3</v>
      </c>
      <c r="E38" s="168" t="s">
        <v>4</v>
      </c>
      <c r="F38" s="168" t="s">
        <v>5</v>
      </c>
      <c r="G38" s="168" t="s">
        <v>6</v>
      </c>
    </row>
    <row r="39" spans="1:13" ht="18.95" customHeight="1" x14ac:dyDescent="0.55000000000000004">
      <c r="A39" s="162">
        <v>5</v>
      </c>
      <c r="B39" s="169" t="s">
        <v>63</v>
      </c>
      <c r="C39" s="73"/>
      <c r="D39" s="50" t="s">
        <v>66</v>
      </c>
      <c r="E39" s="50" t="s">
        <v>64</v>
      </c>
      <c r="F39" s="48">
        <v>0</v>
      </c>
      <c r="G39" s="48">
        <v>0</v>
      </c>
      <c r="J39" s="75"/>
      <c r="M39" s="75"/>
    </row>
    <row r="40" spans="1:13" ht="18.95" customHeight="1" x14ac:dyDescent="0.55000000000000004">
      <c r="A40" s="169"/>
      <c r="B40" s="169"/>
      <c r="C40" s="73"/>
      <c r="D40" s="50" t="s">
        <v>67</v>
      </c>
      <c r="E40" s="50" t="s">
        <v>64</v>
      </c>
      <c r="F40" s="48">
        <v>0</v>
      </c>
      <c r="G40" s="48">
        <v>0</v>
      </c>
      <c r="J40" s="75"/>
      <c r="M40" s="75"/>
    </row>
    <row r="41" spans="1:13" ht="18.95" customHeight="1" x14ac:dyDescent="0.55000000000000004">
      <c r="A41" s="169"/>
      <c r="B41" s="169"/>
      <c r="C41" s="73"/>
      <c r="D41" s="50" t="s">
        <v>68</v>
      </c>
      <c r="E41" s="50" t="s">
        <v>64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69"/>
      <c r="B42" s="169"/>
      <c r="C42" s="73"/>
      <c r="D42" s="50" t="s">
        <v>69</v>
      </c>
      <c r="E42" s="50" t="s">
        <v>64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169"/>
      <c r="B43" s="169"/>
      <c r="C43" s="73"/>
      <c r="D43" s="50" t="s">
        <v>70</v>
      </c>
      <c r="E43" s="50" t="s">
        <v>64</v>
      </c>
      <c r="F43" s="48">
        <v>0</v>
      </c>
      <c r="G43" s="48">
        <v>0</v>
      </c>
      <c r="J43" s="75"/>
      <c r="M43" s="75"/>
    </row>
    <row r="44" spans="1:13" s="74" customFormat="1" ht="18.95" customHeight="1" x14ac:dyDescent="0.55000000000000004">
      <c r="A44" s="170"/>
      <c r="B44" s="170"/>
      <c r="C44" s="73"/>
      <c r="D44" s="50" t="s">
        <v>71</v>
      </c>
      <c r="E44" s="50" t="s">
        <v>64</v>
      </c>
      <c r="F44" s="48">
        <v>0</v>
      </c>
      <c r="G44" s="48">
        <v>0</v>
      </c>
      <c r="J44" s="42"/>
      <c r="M44" s="42"/>
    </row>
    <row r="45" spans="1:13" s="165" customFormat="1" ht="18.95" customHeight="1" x14ac:dyDescent="0.55000000000000004">
      <c r="A45" s="277">
        <v>6</v>
      </c>
      <c r="B45" s="268" t="s">
        <v>72</v>
      </c>
      <c r="C45" s="163"/>
      <c r="D45" s="54"/>
      <c r="E45" s="54" t="s">
        <v>72</v>
      </c>
      <c r="F45" s="82">
        <v>0</v>
      </c>
      <c r="G45" s="82">
        <v>0</v>
      </c>
      <c r="J45" s="167"/>
      <c r="M45" s="167"/>
    </row>
    <row r="46" spans="1:13" s="165" customFormat="1" ht="18.95" customHeight="1" x14ac:dyDescent="0.55000000000000004">
      <c r="A46" s="277"/>
      <c r="B46" s="269"/>
      <c r="C46" s="163"/>
      <c r="D46" s="54" t="s">
        <v>73</v>
      </c>
      <c r="E46" s="54" t="s">
        <v>72</v>
      </c>
      <c r="F46" s="82">
        <v>0</v>
      </c>
      <c r="G46" s="82">
        <v>0</v>
      </c>
      <c r="J46" s="167"/>
      <c r="M46" s="167"/>
    </row>
    <row r="47" spans="1:13" s="165" customFormat="1" ht="18.95" customHeight="1" x14ac:dyDescent="0.55000000000000004">
      <c r="A47" s="278"/>
      <c r="B47" s="270"/>
      <c r="C47" s="163"/>
      <c r="D47" s="54" t="s">
        <v>74</v>
      </c>
      <c r="E47" s="54" t="s">
        <v>72</v>
      </c>
      <c r="F47" s="82">
        <v>0</v>
      </c>
      <c r="G47" s="82">
        <v>0</v>
      </c>
      <c r="J47" s="167"/>
      <c r="M47" s="167"/>
    </row>
    <row r="48" spans="1:13" s="74" customFormat="1" ht="18.95" customHeight="1" x14ac:dyDescent="0.55000000000000004">
      <c r="A48" s="273">
        <v>7</v>
      </c>
      <c r="B48" s="265" t="s">
        <v>75</v>
      </c>
      <c r="C48" s="73"/>
      <c r="D48" s="50"/>
      <c r="E48" s="50" t="s">
        <v>75</v>
      </c>
      <c r="F48" s="48">
        <v>0</v>
      </c>
      <c r="G48" s="48">
        <v>0</v>
      </c>
      <c r="J48" s="42"/>
      <c r="M48" s="42"/>
    </row>
    <row r="49" spans="1:13" ht="18.95" customHeight="1" x14ac:dyDescent="0.55000000000000004">
      <c r="A49" s="274"/>
      <c r="B49" s="266"/>
      <c r="C49" s="73"/>
      <c r="D49" s="50" t="s">
        <v>76</v>
      </c>
      <c r="E49" s="50" t="s">
        <v>75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74"/>
      <c r="B50" s="266"/>
      <c r="C50" s="73"/>
      <c r="D50" s="50" t="s">
        <v>77</v>
      </c>
      <c r="E50" s="50" t="s">
        <v>75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74"/>
      <c r="B51" s="266"/>
      <c r="C51" s="73"/>
      <c r="D51" s="50" t="s">
        <v>78</v>
      </c>
      <c r="E51" s="50" t="s">
        <v>75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75"/>
      <c r="B52" s="267"/>
      <c r="C52" s="73"/>
      <c r="D52" s="50" t="s">
        <v>79</v>
      </c>
      <c r="E52" s="50" t="s">
        <v>75</v>
      </c>
      <c r="F52" s="180">
        <v>0</v>
      </c>
      <c r="G52" s="180">
        <v>0</v>
      </c>
      <c r="J52" s="75"/>
      <c r="M52" s="75"/>
    </row>
    <row r="53" spans="1:13" s="165" customFormat="1" ht="18.95" customHeight="1" x14ac:dyDescent="0.55000000000000004">
      <c r="A53" s="276">
        <v>8</v>
      </c>
      <c r="B53" s="268" t="s">
        <v>80</v>
      </c>
      <c r="C53" s="163"/>
      <c r="D53" s="54" t="s">
        <v>81</v>
      </c>
      <c r="E53" s="54" t="s">
        <v>81</v>
      </c>
      <c r="F53" s="237">
        <v>0</v>
      </c>
      <c r="G53" s="237">
        <v>0</v>
      </c>
      <c r="J53" s="167"/>
      <c r="M53" s="167"/>
    </row>
    <row r="54" spans="1:13" s="165" customFormat="1" ht="18.95" customHeight="1" x14ac:dyDescent="0.55000000000000004">
      <c r="A54" s="277"/>
      <c r="B54" s="269"/>
      <c r="C54" s="163"/>
      <c r="D54" s="54" t="s">
        <v>82</v>
      </c>
      <c r="E54" s="54" t="s">
        <v>81</v>
      </c>
      <c r="F54" s="237">
        <v>0</v>
      </c>
      <c r="G54" s="237">
        <v>0</v>
      </c>
      <c r="J54" s="167"/>
      <c r="M54" s="167"/>
    </row>
    <row r="55" spans="1:13" s="165" customFormat="1" ht="18.95" customHeight="1" x14ac:dyDescent="0.55000000000000004">
      <c r="A55" s="278"/>
      <c r="B55" s="270"/>
      <c r="C55" s="163"/>
      <c r="D55" s="54" t="s">
        <v>45</v>
      </c>
      <c r="E55" s="54" t="s">
        <v>81</v>
      </c>
      <c r="F55" s="237">
        <v>0</v>
      </c>
      <c r="G55" s="237">
        <v>0</v>
      </c>
      <c r="J55" s="167"/>
      <c r="M55" s="167"/>
    </row>
    <row r="56" spans="1:13" ht="18.95" customHeight="1" x14ac:dyDescent="0.55000000000000004">
      <c r="A56" s="80"/>
      <c r="B56" s="262" t="s">
        <v>83</v>
      </c>
      <c r="C56" s="263"/>
      <c r="D56" s="263"/>
      <c r="E56" s="264"/>
      <c r="F56" s="190">
        <f>SUM(F5:F43,F44:F55)</f>
        <v>58226.5</v>
      </c>
      <c r="G56" s="81">
        <f>SUM(G5:G43,G44:G55)</f>
        <v>7731</v>
      </c>
      <c r="J56" s="75"/>
      <c r="M56" s="75"/>
    </row>
    <row r="57" spans="1:13" ht="18.95" customHeight="1" x14ac:dyDescent="0.55000000000000004">
      <c r="A57" s="45" t="s">
        <v>84</v>
      </c>
      <c r="B57" s="47" t="s">
        <v>85</v>
      </c>
      <c r="C57" s="73"/>
      <c r="D57" s="73"/>
      <c r="E57" s="47" t="s">
        <v>86</v>
      </c>
      <c r="F57" s="180">
        <v>0</v>
      </c>
      <c r="G57" s="180">
        <v>0</v>
      </c>
      <c r="H57" s="53"/>
      <c r="J57" s="75"/>
      <c r="M57" s="75"/>
    </row>
    <row r="58" spans="1:13" ht="18.95" customHeight="1" x14ac:dyDescent="0.55000000000000004">
      <c r="A58" s="47"/>
      <c r="B58" s="47"/>
      <c r="C58" s="73"/>
      <c r="D58" s="73"/>
      <c r="E58" s="47" t="s">
        <v>87</v>
      </c>
      <c r="F58" s="48">
        <v>85</v>
      </c>
      <c r="G58" s="48">
        <v>10</v>
      </c>
      <c r="H58" s="53"/>
      <c r="J58" s="75"/>
      <c r="M58" s="75"/>
    </row>
    <row r="59" spans="1:13" ht="18.95" customHeight="1" x14ac:dyDescent="0.55000000000000004">
      <c r="A59" s="47"/>
      <c r="B59" s="47"/>
      <c r="C59" s="73"/>
      <c r="D59" s="73"/>
      <c r="E59" s="47" t="s">
        <v>88</v>
      </c>
      <c r="F59" s="48">
        <v>400</v>
      </c>
      <c r="G59" s="48">
        <v>150</v>
      </c>
      <c r="H59" s="53"/>
      <c r="J59" s="75"/>
      <c r="M59" s="75"/>
    </row>
    <row r="60" spans="1:13" ht="18.95" customHeight="1" x14ac:dyDescent="0.55000000000000004">
      <c r="A60" s="80"/>
      <c r="B60" s="262" t="s">
        <v>89</v>
      </c>
      <c r="C60" s="263"/>
      <c r="D60" s="263"/>
      <c r="E60" s="264"/>
      <c r="F60" s="190">
        <f>SUM(F57:F59)</f>
        <v>485</v>
      </c>
      <c r="G60" s="81">
        <f>SUM(G57:G59)</f>
        <v>160</v>
      </c>
      <c r="J60" s="75"/>
      <c r="M60" s="75"/>
    </row>
    <row r="61" spans="1:13" ht="18.95" customHeight="1" x14ac:dyDescent="0.55000000000000004">
      <c r="A61" s="45" t="s">
        <v>90</v>
      </c>
      <c r="B61" s="47" t="s">
        <v>91</v>
      </c>
      <c r="C61" s="73"/>
      <c r="D61" s="47"/>
      <c r="E61" s="47" t="s">
        <v>18</v>
      </c>
      <c r="F61" s="144">
        <v>1836</v>
      </c>
      <c r="G61" s="144">
        <v>184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92</v>
      </c>
      <c r="F62" s="144">
        <v>2508</v>
      </c>
      <c r="G62" s="144">
        <v>251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93</v>
      </c>
      <c r="F63" s="48">
        <v>1176</v>
      </c>
      <c r="G63" s="48">
        <v>118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94</v>
      </c>
      <c r="F64" s="144">
        <v>766</v>
      </c>
      <c r="G64" s="144">
        <v>77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95</v>
      </c>
      <c r="F65" s="48">
        <v>1612</v>
      </c>
      <c r="G65" s="48">
        <v>160</v>
      </c>
      <c r="J65" s="75"/>
      <c r="M65" s="75"/>
    </row>
    <row r="66" spans="1:13" ht="18.95" customHeight="1" x14ac:dyDescent="0.55000000000000004">
      <c r="A66" s="47"/>
      <c r="B66" s="47"/>
      <c r="C66" s="73"/>
      <c r="D66" s="47"/>
      <c r="E66" s="47" t="s">
        <v>96</v>
      </c>
      <c r="F66" s="144">
        <v>1076</v>
      </c>
      <c r="G66" s="144">
        <v>108</v>
      </c>
      <c r="J66" s="75"/>
      <c r="M66" s="75"/>
    </row>
    <row r="67" spans="1:13" ht="18.95" customHeight="1" x14ac:dyDescent="0.55000000000000004">
      <c r="A67" s="47"/>
      <c r="B67" s="47"/>
      <c r="C67" s="73"/>
      <c r="D67" s="47"/>
      <c r="E67" s="47" t="s">
        <v>97</v>
      </c>
      <c r="F67" s="144">
        <v>1932</v>
      </c>
      <c r="G67" s="144">
        <v>193</v>
      </c>
      <c r="J67" s="75"/>
      <c r="M67" s="75"/>
    </row>
    <row r="68" spans="1:13" ht="18.95" customHeight="1" x14ac:dyDescent="0.55000000000000004">
      <c r="A68" s="80"/>
      <c r="B68" s="262" t="s">
        <v>98</v>
      </c>
      <c r="C68" s="263"/>
      <c r="D68" s="263"/>
      <c r="E68" s="264"/>
      <c r="F68" s="190">
        <f>SUM(F61:F67)</f>
        <v>10906</v>
      </c>
      <c r="G68" s="83">
        <f>SUM(G61:G67)</f>
        <v>1091</v>
      </c>
      <c r="J68" s="75"/>
      <c r="M68" s="75"/>
    </row>
    <row r="69" spans="1:13" ht="18.95" customHeight="1" x14ac:dyDescent="0.55000000000000004">
      <c r="A69" s="45" t="s">
        <v>99</v>
      </c>
      <c r="B69" s="47" t="s">
        <v>100</v>
      </c>
      <c r="C69" s="73"/>
      <c r="D69" s="73"/>
      <c r="E69" s="47" t="s">
        <v>18</v>
      </c>
      <c r="F69" s="180">
        <v>0</v>
      </c>
      <c r="G69" s="180">
        <v>0</v>
      </c>
      <c r="J69" s="75"/>
      <c r="M69" s="75"/>
    </row>
    <row r="70" spans="1:13" ht="18.95" customHeight="1" x14ac:dyDescent="0.55000000000000004">
      <c r="A70" s="47"/>
      <c r="B70" s="47"/>
      <c r="C70" s="73"/>
      <c r="D70" s="73"/>
      <c r="E70" s="47" t="s">
        <v>101</v>
      </c>
      <c r="F70" s="180">
        <v>80</v>
      </c>
      <c r="G70" s="180">
        <v>9</v>
      </c>
      <c r="J70" s="75"/>
      <c r="M70" s="75"/>
    </row>
    <row r="71" spans="1:13" ht="18.95" customHeight="1" x14ac:dyDescent="0.55000000000000004">
      <c r="A71" s="47"/>
      <c r="B71" s="47"/>
      <c r="C71" s="73"/>
      <c r="D71" s="73"/>
      <c r="E71" s="47" t="s">
        <v>102</v>
      </c>
      <c r="F71" s="48">
        <v>20</v>
      </c>
      <c r="G71" s="48">
        <v>2</v>
      </c>
      <c r="J71" s="75"/>
      <c r="M71" s="75"/>
    </row>
    <row r="72" spans="1:13" ht="18.95" customHeight="1" x14ac:dyDescent="0.55000000000000004">
      <c r="A72" s="80"/>
      <c r="B72" s="262" t="s">
        <v>103</v>
      </c>
      <c r="C72" s="263"/>
      <c r="D72" s="263"/>
      <c r="E72" s="264"/>
      <c r="F72" s="190">
        <f>SUM(F69:F71)</f>
        <v>100</v>
      </c>
      <c r="G72" s="83">
        <f>SUM(G69:G71)</f>
        <v>11</v>
      </c>
      <c r="J72" s="75"/>
      <c r="M72" s="75"/>
    </row>
    <row r="73" spans="1:13" ht="33.75" customHeight="1" x14ac:dyDescent="0.55000000000000004">
      <c r="A73" s="84"/>
      <c r="B73" s="84"/>
      <c r="C73" s="76"/>
      <c r="D73" s="77"/>
      <c r="E73" s="77"/>
      <c r="F73" s="78"/>
      <c r="G73" s="79" t="s">
        <v>104</v>
      </c>
      <c r="J73" s="75"/>
      <c r="M73" s="75"/>
    </row>
    <row r="74" spans="1:13" s="44" customFormat="1" ht="22.5" customHeight="1" x14ac:dyDescent="0.2">
      <c r="A74" s="43" t="s">
        <v>0</v>
      </c>
      <c r="B74" s="43" t="s">
        <v>1</v>
      </c>
      <c r="C74" s="43" t="s">
        <v>2</v>
      </c>
      <c r="D74" s="43" t="s">
        <v>3</v>
      </c>
      <c r="E74" s="43" t="s">
        <v>4</v>
      </c>
      <c r="F74" s="43" t="s">
        <v>5</v>
      </c>
      <c r="G74" s="43" t="s">
        <v>6</v>
      </c>
    </row>
    <row r="75" spans="1:13" ht="18" customHeight="1" x14ac:dyDescent="0.55000000000000004">
      <c r="A75" s="45" t="s">
        <v>105</v>
      </c>
      <c r="B75" s="47" t="s">
        <v>106</v>
      </c>
      <c r="C75" s="73"/>
      <c r="D75" s="47"/>
      <c r="E75" s="47" t="s">
        <v>18</v>
      </c>
      <c r="F75" s="48">
        <v>925</v>
      </c>
      <c r="G75" s="48">
        <v>103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107</v>
      </c>
      <c r="F76" s="48">
        <v>550</v>
      </c>
      <c r="G76" s="48">
        <v>80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108</v>
      </c>
      <c r="F77" s="48">
        <v>1550</v>
      </c>
      <c r="G77" s="48">
        <v>240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109</v>
      </c>
      <c r="F78" s="48">
        <v>537</v>
      </c>
      <c r="G78" s="48">
        <v>69</v>
      </c>
      <c r="J78" s="75"/>
      <c r="M78" s="75"/>
    </row>
    <row r="79" spans="1:13" ht="18" customHeight="1" x14ac:dyDescent="0.55000000000000004">
      <c r="A79" s="47"/>
      <c r="B79" s="47"/>
      <c r="C79" s="73"/>
      <c r="D79" s="47"/>
      <c r="E79" s="47" t="s">
        <v>110</v>
      </c>
      <c r="F79" s="48">
        <v>330</v>
      </c>
      <c r="G79" s="48">
        <v>54</v>
      </c>
      <c r="J79" s="75"/>
      <c r="M79" s="75"/>
    </row>
    <row r="80" spans="1:13" ht="18" customHeight="1" x14ac:dyDescent="0.55000000000000004">
      <c r="A80" s="47"/>
      <c r="B80" s="47"/>
      <c r="C80" s="73"/>
      <c r="D80" s="47"/>
      <c r="E80" s="47" t="s">
        <v>111</v>
      </c>
      <c r="F80" s="48">
        <v>1100</v>
      </c>
      <c r="G80" s="48">
        <v>141</v>
      </c>
      <c r="J80" s="75"/>
      <c r="M80" s="75"/>
    </row>
    <row r="81" spans="1:13" ht="18" customHeight="1" x14ac:dyDescent="0.55000000000000004">
      <c r="A81" s="47"/>
      <c r="B81" s="47"/>
      <c r="C81" s="73"/>
      <c r="D81" s="47"/>
      <c r="E81" s="47" t="s">
        <v>376</v>
      </c>
      <c r="F81" s="48">
        <v>0</v>
      </c>
      <c r="G81" s="48">
        <v>0</v>
      </c>
      <c r="J81" s="75"/>
      <c r="M81" s="75"/>
    </row>
    <row r="82" spans="1:13" ht="18" customHeight="1" x14ac:dyDescent="0.55000000000000004">
      <c r="A82" s="47"/>
      <c r="B82" s="47"/>
      <c r="C82" s="73"/>
      <c r="D82" s="47"/>
      <c r="E82" s="47" t="s">
        <v>377</v>
      </c>
      <c r="F82" s="48">
        <v>0</v>
      </c>
      <c r="G82" s="48">
        <v>0</v>
      </c>
      <c r="J82" s="75"/>
      <c r="M82" s="75"/>
    </row>
    <row r="83" spans="1:13" ht="18" customHeight="1" x14ac:dyDescent="0.55000000000000004">
      <c r="A83" s="47"/>
      <c r="B83" s="47"/>
      <c r="C83" s="73"/>
      <c r="D83" s="47"/>
      <c r="E83" s="47" t="s">
        <v>378</v>
      </c>
      <c r="F83" s="48">
        <v>0</v>
      </c>
      <c r="G83" s="48">
        <v>0</v>
      </c>
      <c r="J83" s="75"/>
      <c r="M83" s="75"/>
    </row>
    <row r="84" spans="1:13" ht="18" customHeight="1" x14ac:dyDescent="0.55000000000000004">
      <c r="A84" s="47"/>
      <c r="B84" s="47"/>
      <c r="C84" s="73"/>
      <c r="D84" s="47"/>
      <c r="E84" s="47" t="s">
        <v>379</v>
      </c>
      <c r="F84" s="48">
        <v>0</v>
      </c>
      <c r="G84" s="48">
        <v>0</v>
      </c>
      <c r="J84" s="75"/>
      <c r="M84" s="75"/>
    </row>
    <row r="85" spans="1:13" ht="18" customHeight="1" x14ac:dyDescent="0.55000000000000004">
      <c r="A85" s="80"/>
      <c r="B85" s="262" t="s">
        <v>112</v>
      </c>
      <c r="C85" s="263"/>
      <c r="D85" s="263"/>
      <c r="E85" s="264"/>
      <c r="F85" s="190">
        <f>SUM(F75:F84)</f>
        <v>4992</v>
      </c>
      <c r="G85" s="83">
        <f>SUM(G75:G84)</f>
        <v>687</v>
      </c>
      <c r="J85" s="75"/>
      <c r="M85" s="75"/>
    </row>
    <row r="86" spans="1:13" ht="21.95" customHeight="1" x14ac:dyDescent="0.55000000000000004">
      <c r="A86" s="45" t="s">
        <v>113</v>
      </c>
      <c r="B86" s="47" t="s">
        <v>114</v>
      </c>
      <c r="C86" s="73"/>
      <c r="D86" s="47" t="s">
        <v>367</v>
      </c>
      <c r="E86" s="47" t="s">
        <v>18</v>
      </c>
      <c r="F86" s="48">
        <v>10</v>
      </c>
      <c r="G86" s="48">
        <v>1</v>
      </c>
      <c r="J86" s="75"/>
      <c r="M86" s="75"/>
    </row>
    <row r="87" spans="1:13" ht="21.95" customHeight="1" x14ac:dyDescent="0.55000000000000004">
      <c r="A87" s="45"/>
      <c r="B87" s="47"/>
      <c r="C87" s="73"/>
      <c r="D87" s="47" t="s">
        <v>374</v>
      </c>
      <c r="E87" s="47" t="s">
        <v>18</v>
      </c>
      <c r="F87" s="48">
        <v>24</v>
      </c>
      <c r="G87" s="48">
        <v>4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357</v>
      </c>
      <c r="E88" s="47" t="s">
        <v>115</v>
      </c>
      <c r="F88" s="236">
        <v>330</v>
      </c>
      <c r="G88" s="48">
        <v>42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115</v>
      </c>
      <c r="E89" s="47" t="s">
        <v>115</v>
      </c>
      <c r="F89" s="48">
        <v>85</v>
      </c>
      <c r="G89" s="48">
        <v>13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358</v>
      </c>
      <c r="E90" s="47" t="s">
        <v>115</v>
      </c>
      <c r="F90" s="236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/>
      <c r="E91" s="47" t="s">
        <v>115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359</v>
      </c>
      <c r="E92" s="47" t="s">
        <v>116</v>
      </c>
      <c r="F92" s="48">
        <v>153</v>
      </c>
      <c r="G92" s="48">
        <v>22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321</v>
      </c>
      <c r="E93" s="47" t="s">
        <v>116</v>
      </c>
      <c r="F93" s="48">
        <v>67</v>
      </c>
      <c r="G93" s="48">
        <v>8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368</v>
      </c>
      <c r="E94" s="47" t="s">
        <v>116</v>
      </c>
      <c r="F94" s="48">
        <v>10</v>
      </c>
      <c r="G94" s="48">
        <v>2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117</v>
      </c>
      <c r="E95" s="47" t="s">
        <v>117</v>
      </c>
      <c r="F95" s="48">
        <v>145</v>
      </c>
      <c r="G95" s="48">
        <v>19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327</v>
      </c>
      <c r="E96" s="47" t="s">
        <v>117</v>
      </c>
      <c r="F96" s="48">
        <v>741</v>
      </c>
      <c r="G96" s="48">
        <v>73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117</v>
      </c>
      <c r="E97" s="47" t="s">
        <v>119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327</v>
      </c>
      <c r="E98" s="47" t="s">
        <v>119</v>
      </c>
      <c r="F98" s="48"/>
      <c r="G98" s="48"/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375</v>
      </c>
      <c r="E99" s="47" t="s">
        <v>118</v>
      </c>
      <c r="F99" s="48">
        <v>85</v>
      </c>
      <c r="G99" s="48">
        <v>9</v>
      </c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118</v>
      </c>
      <c r="E100" s="47" t="s">
        <v>118</v>
      </c>
      <c r="F100" s="48">
        <v>500</v>
      </c>
      <c r="G100" s="48">
        <v>57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 t="s">
        <v>360</v>
      </c>
      <c r="E101" s="47" t="s">
        <v>120</v>
      </c>
      <c r="F101" s="48">
        <v>223</v>
      </c>
      <c r="G101" s="48">
        <v>28</v>
      </c>
      <c r="J101" s="75"/>
      <c r="M101" s="75"/>
    </row>
    <row r="102" spans="1:13" ht="21.95" customHeight="1" x14ac:dyDescent="0.55000000000000004">
      <c r="A102" s="47"/>
      <c r="B102" s="47"/>
      <c r="C102" s="73"/>
      <c r="D102" s="47" t="s">
        <v>361</v>
      </c>
      <c r="E102" s="47" t="s">
        <v>121</v>
      </c>
      <c r="F102" s="48">
        <v>1353</v>
      </c>
      <c r="G102" s="48">
        <v>178</v>
      </c>
      <c r="J102" s="75"/>
      <c r="M102" s="75"/>
    </row>
    <row r="103" spans="1:13" ht="21.95" customHeight="1" x14ac:dyDescent="0.55000000000000004">
      <c r="A103" s="47"/>
      <c r="B103" s="47"/>
      <c r="C103" s="73"/>
      <c r="D103" s="47"/>
      <c r="E103" s="47" t="s">
        <v>121</v>
      </c>
      <c r="F103" s="48">
        <v>0</v>
      </c>
      <c r="G103" s="48">
        <v>0</v>
      </c>
      <c r="J103" s="75"/>
      <c r="M103" s="75"/>
    </row>
    <row r="104" spans="1:13" ht="21.95" customHeight="1" x14ac:dyDescent="0.55000000000000004">
      <c r="A104" s="47"/>
      <c r="B104" s="47"/>
      <c r="C104" s="73"/>
      <c r="D104" s="47" t="s">
        <v>362</v>
      </c>
      <c r="E104" s="47" t="s">
        <v>122</v>
      </c>
      <c r="F104" s="48">
        <v>825</v>
      </c>
      <c r="G104" s="48">
        <v>92</v>
      </c>
      <c r="J104" s="75"/>
      <c r="M104" s="75"/>
    </row>
    <row r="105" spans="1:13" ht="21.95" customHeight="1" x14ac:dyDescent="0.55000000000000004">
      <c r="A105" s="47"/>
      <c r="B105" s="47"/>
      <c r="C105" s="73"/>
      <c r="D105" s="47" t="s">
        <v>363</v>
      </c>
      <c r="E105" s="47" t="s">
        <v>122</v>
      </c>
      <c r="F105" s="48">
        <v>984</v>
      </c>
      <c r="G105" s="48">
        <v>106</v>
      </c>
      <c r="J105" s="75"/>
      <c r="M105" s="75"/>
    </row>
    <row r="106" spans="1:13" ht="21.95" customHeight="1" x14ac:dyDescent="0.55000000000000004">
      <c r="A106" s="47"/>
      <c r="B106" s="47"/>
      <c r="C106" s="73"/>
      <c r="D106" s="47"/>
      <c r="E106" s="47" t="s">
        <v>122</v>
      </c>
      <c r="F106" s="48"/>
      <c r="G106" s="48"/>
      <c r="J106" s="75"/>
      <c r="M106" s="75"/>
    </row>
    <row r="107" spans="1:13" ht="21.95" customHeight="1" x14ac:dyDescent="0.55000000000000004">
      <c r="A107" s="47"/>
      <c r="B107" s="47"/>
      <c r="C107" s="73"/>
      <c r="D107" s="47"/>
      <c r="E107" s="47" t="s">
        <v>259</v>
      </c>
      <c r="F107" s="48">
        <v>1780</v>
      </c>
      <c r="G107" s="48">
        <v>204</v>
      </c>
      <c r="J107" s="75"/>
      <c r="M107" s="75"/>
    </row>
    <row r="108" spans="1:13" ht="21.95" customHeight="1" x14ac:dyDescent="0.55000000000000004">
      <c r="A108" s="47"/>
      <c r="B108" s="47"/>
      <c r="C108" s="73"/>
      <c r="D108" s="47"/>
      <c r="E108" s="47" t="s">
        <v>259</v>
      </c>
      <c r="F108" s="48">
        <v>0</v>
      </c>
      <c r="G108" s="48">
        <v>0</v>
      </c>
      <c r="J108" s="75"/>
      <c r="M108" s="75"/>
    </row>
    <row r="109" spans="1:13" ht="21.95" customHeight="1" x14ac:dyDescent="0.55000000000000004">
      <c r="A109" s="47"/>
      <c r="B109" s="47"/>
      <c r="C109" s="73"/>
      <c r="D109" s="47"/>
      <c r="E109" s="47" t="s">
        <v>259</v>
      </c>
      <c r="F109" s="48">
        <v>0</v>
      </c>
      <c r="G109" s="48">
        <v>0</v>
      </c>
      <c r="J109" s="75"/>
      <c r="M109" s="75"/>
    </row>
    <row r="110" spans="1:13" ht="21.95" customHeight="1" x14ac:dyDescent="0.55000000000000004">
      <c r="A110" s="47"/>
      <c r="B110" s="47"/>
      <c r="C110" s="73"/>
      <c r="D110" s="47"/>
      <c r="E110" s="47" t="s">
        <v>259</v>
      </c>
      <c r="F110" s="48">
        <v>0</v>
      </c>
      <c r="G110" s="48">
        <v>0</v>
      </c>
      <c r="J110" s="75"/>
      <c r="M110" s="75"/>
    </row>
    <row r="111" spans="1:13" ht="21.95" customHeight="1" x14ac:dyDescent="0.55000000000000004">
      <c r="A111" s="47"/>
      <c r="B111" s="47"/>
      <c r="C111" s="73"/>
      <c r="D111" s="47"/>
      <c r="E111" s="47" t="s">
        <v>123</v>
      </c>
      <c r="F111" s="48">
        <v>323</v>
      </c>
      <c r="G111" s="48">
        <v>37</v>
      </c>
      <c r="J111" s="75"/>
      <c r="M111" s="75"/>
    </row>
    <row r="112" spans="1:13" ht="22.5" customHeight="1" x14ac:dyDescent="0.55000000000000004">
      <c r="A112" s="80"/>
      <c r="B112" s="262" t="s">
        <v>124</v>
      </c>
      <c r="C112" s="263"/>
      <c r="D112" s="263"/>
      <c r="E112" s="264"/>
      <c r="F112" s="190">
        <f>SUM(F86:F111)</f>
        <v>7638</v>
      </c>
      <c r="G112" s="81">
        <f>SUM(G86:G111)</f>
        <v>895</v>
      </c>
      <c r="J112" s="75"/>
      <c r="M112" s="75"/>
    </row>
    <row r="113" spans="1:13" ht="21.75" customHeight="1" x14ac:dyDescent="0.55000000000000004">
      <c r="A113" s="246" t="s">
        <v>125</v>
      </c>
      <c r="B113" s="247"/>
      <c r="C113" s="247"/>
      <c r="D113" s="247"/>
      <c r="E113" s="248"/>
      <c r="F113" s="191">
        <f>SUM(F56,F60,F68,F72,F85,F112)</f>
        <v>82347.5</v>
      </c>
      <c r="G113" s="56">
        <f>SUM(G56,G60,G68,G72,G85,G112)</f>
        <v>10575</v>
      </c>
      <c r="H113" s="53"/>
      <c r="J113" s="85"/>
      <c r="M113" s="75"/>
    </row>
    <row r="114" spans="1:13" s="59" customFormat="1" ht="32.25" customHeight="1" x14ac:dyDescent="0.55000000000000004">
      <c r="A114" s="58" t="s">
        <v>30</v>
      </c>
      <c r="F114" s="297">
        <f>F113</f>
        <v>82347.5</v>
      </c>
      <c r="G114" s="58" t="s">
        <v>31</v>
      </c>
      <c r="H114" s="61"/>
      <c r="I114" s="58"/>
      <c r="J114" s="61"/>
      <c r="M114" s="61"/>
    </row>
    <row r="115" spans="1:13" s="58" customFormat="1" ht="21.75" x14ac:dyDescent="0.5">
      <c r="A115" s="271" t="s">
        <v>32</v>
      </c>
      <c r="B115" s="271"/>
      <c r="C115" s="271"/>
      <c r="D115" s="271"/>
      <c r="E115" s="271"/>
      <c r="F115" s="60">
        <f>G113</f>
        <v>10575</v>
      </c>
      <c r="G115" s="58" t="s">
        <v>33</v>
      </c>
      <c r="I115" s="62"/>
    </row>
    <row r="116" spans="1:13" x14ac:dyDescent="0.55000000000000004">
      <c r="H116" s="53"/>
      <c r="I116" s="49"/>
      <c r="J116" s="53"/>
      <c r="M116" s="53"/>
    </row>
    <row r="117" spans="1:13" s="65" customFormat="1" ht="32.25" customHeight="1" x14ac:dyDescent="0.2">
      <c r="A117" s="272" t="s">
        <v>380</v>
      </c>
      <c r="B117" s="272"/>
      <c r="C117" s="272"/>
      <c r="D117" s="272"/>
      <c r="E117" s="272"/>
      <c r="F117" s="272"/>
      <c r="G117" s="272"/>
      <c r="H117" s="63"/>
      <c r="I117" s="64"/>
      <c r="J117" s="63"/>
      <c r="M117" s="63"/>
    </row>
    <row r="118" spans="1:13" ht="54.95" customHeight="1" x14ac:dyDescent="0.55000000000000004">
      <c r="E118" s="57"/>
      <c r="F118" s="66"/>
      <c r="G118" s="67" t="s">
        <v>126</v>
      </c>
      <c r="I118" s="49"/>
    </row>
    <row r="119" spans="1:13" x14ac:dyDescent="0.55000000000000004">
      <c r="A119" s="42" t="s">
        <v>335</v>
      </c>
      <c r="I119" s="49"/>
    </row>
    <row r="120" spans="1:13" x14ac:dyDescent="0.55000000000000004">
      <c r="E120" s="53"/>
      <c r="I120" s="49"/>
    </row>
    <row r="121" spans="1:13" x14ac:dyDescent="0.55000000000000004">
      <c r="I121" s="49"/>
    </row>
    <row r="122" spans="1:13" x14ac:dyDescent="0.55000000000000004">
      <c r="E122" s="68"/>
      <c r="J122" s="53"/>
      <c r="M122" s="53"/>
    </row>
    <row r="123" spans="1:13" x14ac:dyDescent="0.55000000000000004">
      <c r="H123" s="51"/>
      <c r="I123" s="53"/>
    </row>
    <row r="130" spans="1:2" x14ac:dyDescent="0.55000000000000004">
      <c r="A130" s="69"/>
      <c r="B130" s="70"/>
    </row>
    <row r="131" spans="1:2" x14ac:dyDescent="0.55000000000000004">
      <c r="A131" s="69"/>
      <c r="B131" s="70"/>
    </row>
    <row r="132" spans="1:2" x14ac:dyDescent="0.55000000000000004">
      <c r="A132" s="69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69"/>
      <c r="B135" s="69"/>
    </row>
    <row r="136" spans="1:2" x14ac:dyDescent="0.55000000000000004">
      <c r="A136" s="69"/>
      <c r="B136" s="70"/>
    </row>
    <row r="137" spans="1:2" x14ac:dyDescent="0.55000000000000004">
      <c r="A137" s="69"/>
      <c r="B137" s="69"/>
    </row>
    <row r="138" spans="1:2" x14ac:dyDescent="0.55000000000000004">
      <c r="A138" s="70"/>
      <c r="B138" s="70"/>
    </row>
    <row r="139" spans="1:2" x14ac:dyDescent="0.55000000000000004">
      <c r="A139" s="70"/>
      <c r="B139" s="69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69"/>
      <c r="B142" s="70"/>
    </row>
    <row r="143" spans="1:2" x14ac:dyDescent="0.55000000000000004">
      <c r="A143" s="69"/>
      <c r="B143" s="69"/>
    </row>
    <row r="144" spans="1:2" x14ac:dyDescent="0.55000000000000004">
      <c r="A144" s="70"/>
      <c r="B144" s="70"/>
    </row>
    <row r="145" spans="1:2" x14ac:dyDescent="0.55000000000000004">
      <c r="A145" s="69"/>
      <c r="B145" s="69"/>
    </row>
    <row r="146" spans="1:2" x14ac:dyDescent="0.55000000000000004">
      <c r="A146" s="69"/>
      <c r="B146" s="70"/>
    </row>
    <row r="147" spans="1:2" x14ac:dyDescent="0.55000000000000004">
      <c r="A147" s="70"/>
      <c r="B147" s="69"/>
    </row>
    <row r="148" spans="1:2" x14ac:dyDescent="0.55000000000000004">
      <c r="A148" s="70"/>
      <c r="B148" s="69"/>
    </row>
    <row r="149" spans="1:2" x14ac:dyDescent="0.55000000000000004">
      <c r="A149" s="70"/>
      <c r="B149" s="70"/>
    </row>
    <row r="150" spans="1:2" x14ac:dyDescent="0.55000000000000004">
      <c r="A150" s="70"/>
      <c r="B150" s="70"/>
    </row>
    <row r="151" spans="1:2" x14ac:dyDescent="0.55000000000000004">
      <c r="A151" s="69"/>
      <c r="B151" s="70"/>
    </row>
    <row r="152" spans="1:2" x14ac:dyDescent="0.55000000000000004">
      <c r="A152" s="69"/>
      <c r="B152" s="70"/>
    </row>
    <row r="153" spans="1:2" x14ac:dyDescent="0.55000000000000004">
      <c r="A153" s="69"/>
      <c r="B153" s="70"/>
    </row>
    <row r="154" spans="1:2" x14ac:dyDescent="0.55000000000000004">
      <c r="A154" s="70"/>
      <c r="B154" s="70"/>
    </row>
    <row r="155" spans="1:2" x14ac:dyDescent="0.55000000000000004">
      <c r="A155" s="70"/>
      <c r="B155" s="69"/>
    </row>
    <row r="156" spans="1:2" x14ac:dyDescent="0.55000000000000004">
      <c r="A156" s="70"/>
      <c r="B156" s="70"/>
    </row>
  </sheetData>
  <mergeCells count="28">
    <mergeCell ref="A115:E115"/>
    <mergeCell ref="A117:G117"/>
    <mergeCell ref="A5:A8"/>
    <mergeCell ref="A9:A13"/>
    <mergeCell ref="A14:A29"/>
    <mergeCell ref="A30:A32"/>
    <mergeCell ref="A33:A37"/>
    <mergeCell ref="A45:A47"/>
    <mergeCell ref="A48:A52"/>
    <mergeCell ref="A53:A55"/>
    <mergeCell ref="B5:B8"/>
    <mergeCell ref="B9:B13"/>
    <mergeCell ref="B14:B29"/>
    <mergeCell ref="B30:B32"/>
    <mergeCell ref="B33:B37"/>
    <mergeCell ref="B45:B47"/>
    <mergeCell ref="B68:E68"/>
    <mergeCell ref="B72:E72"/>
    <mergeCell ref="B85:E85"/>
    <mergeCell ref="B112:E112"/>
    <mergeCell ref="A113:E113"/>
    <mergeCell ref="A1:G1"/>
    <mergeCell ref="A2:G2"/>
    <mergeCell ref="A4:G4"/>
    <mergeCell ref="B56:E56"/>
    <mergeCell ref="B60:E60"/>
    <mergeCell ref="B48:B52"/>
    <mergeCell ref="B53:B55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7" max="16383" man="1"/>
    <brk id="7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31" zoomScale="110" zoomScaleNormal="120" workbookViewId="0">
      <selection activeCell="F65" sqref="F65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57" t="s">
        <v>241</v>
      </c>
      <c r="B1" s="257"/>
      <c r="C1" s="257"/>
      <c r="D1" s="257"/>
      <c r="E1" s="257"/>
      <c r="F1" s="257"/>
      <c r="G1" s="257"/>
    </row>
    <row r="2" spans="1:13" ht="6" customHeight="1" x14ac:dyDescent="0.6">
      <c r="A2" s="258"/>
      <c r="B2" s="258"/>
      <c r="C2" s="258"/>
      <c r="D2" s="258"/>
      <c r="E2" s="258"/>
      <c r="F2" s="258"/>
      <c r="G2" s="258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127</v>
      </c>
      <c r="C4" s="154"/>
      <c r="D4" s="154"/>
      <c r="E4" s="154" t="str">
        <f>'[1]6.12.65'!B7</f>
        <v>เมืองปัตตานี</v>
      </c>
      <c r="F4" s="158">
        <v>54</v>
      </c>
      <c r="G4" s="159">
        <v>15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188</v>
      </c>
      <c r="G5" s="159">
        <v>37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596</v>
      </c>
      <c r="G6" s="159">
        <v>93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2679</v>
      </c>
      <c r="G7" s="159">
        <v>297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2281</v>
      </c>
      <c r="G8" s="159">
        <v>300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1450</v>
      </c>
      <c r="G9" s="160">
        <v>290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850</v>
      </c>
      <c r="G10" s="160">
        <v>170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550</v>
      </c>
      <c r="G11" s="161">
        <v>110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325</v>
      </c>
      <c r="G12" s="161">
        <v>65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76</v>
      </c>
      <c r="G13" s="161">
        <v>20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145</v>
      </c>
      <c r="G14" s="161">
        <v>35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53" t="s">
        <v>128</v>
      </c>
      <c r="B16" s="253"/>
      <c r="C16" s="253"/>
      <c r="D16" s="253"/>
      <c r="E16" s="253"/>
      <c r="F16" s="146">
        <f>SUM(F4:F15)</f>
        <v>9194</v>
      </c>
      <c r="G16" s="89">
        <f>SUM(G4:G15)</f>
        <v>1432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50">
        <v>450</v>
      </c>
      <c r="G17" s="219">
        <v>50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765</v>
      </c>
      <c r="G18" s="151">
        <v>72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10347</v>
      </c>
      <c r="G19" s="48">
        <v>870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1230</v>
      </c>
      <c r="G20" s="179">
        <v>605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600</v>
      </c>
      <c r="G21" s="48">
        <v>125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330</v>
      </c>
      <c r="G22" s="48">
        <v>60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190</v>
      </c>
      <c r="G23" s="48">
        <v>35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695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728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338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6</v>
      </c>
      <c r="G28" s="48">
        <v>1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90</v>
      </c>
      <c r="G29" s="48">
        <v>11</v>
      </c>
    </row>
    <row r="30" spans="1:13" ht="24" customHeight="1" x14ac:dyDescent="0.55000000000000004">
      <c r="A30" s="253" t="s">
        <v>130</v>
      </c>
      <c r="B30" s="253"/>
      <c r="C30" s="253"/>
      <c r="D30" s="253"/>
      <c r="E30" s="253"/>
      <c r="F30" s="146">
        <f>SUM(F17:F29)</f>
        <v>15631</v>
      </c>
      <c r="G30" s="91">
        <f>G17+G18+G19+G20+G21+G22+G23+G24+G25+G26+G27+G28+G29</f>
        <v>2178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65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131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49930</v>
      </c>
      <c r="G35" s="156">
        <v>2157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42</v>
      </c>
      <c r="G36" s="156">
        <v>18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3660</v>
      </c>
      <c r="G37" s="156">
        <v>322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2895</v>
      </c>
      <c r="G38" s="156">
        <v>195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1395</v>
      </c>
      <c r="G39" s="156">
        <v>96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810</v>
      </c>
      <c r="G40" s="156">
        <v>45</v>
      </c>
    </row>
    <row r="41" spans="1:7" ht="20.100000000000001" customHeight="1" x14ac:dyDescent="0.55000000000000004">
      <c r="A41" s="253" t="s">
        <v>132</v>
      </c>
      <c r="B41" s="253"/>
      <c r="C41" s="253"/>
      <c r="D41" s="253"/>
      <c r="E41" s="253"/>
      <c r="F41" s="146">
        <f>SUM(F33:F40)</f>
        <v>58732</v>
      </c>
      <c r="G41" s="93">
        <f>SUM(G33:G40)</f>
        <v>2833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80">
        <v>0</v>
      </c>
      <c r="G49" s="180">
        <v>0</v>
      </c>
    </row>
    <row r="50" spans="1:8" ht="20.100000000000001" customHeight="1" x14ac:dyDescent="0.55000000000000004">
      <c r="A50" s="253" t="s">
        <v>138</v>
      </c>
      <c r="B50" s="253"/>
      <c r="C50" s="253"/>
      <c r="D50" s="253"/>
      <c r="E50" s="253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53" t="s">
        <v>140</v>
      </c>
      <c r="B64" s="253"/>
      <c r="C64" s="253"/>
      <c r="D64" s="253"/>
      <c r="E64" s="253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82" t="s">
        <v>141</v>
      </c>
      <c r="B65" s="282"/>
      <c r="C65" s="282"/>
      <c r="D65" s="282"/>
      <c r="E65" s="282"/>
      <c r="F65" s="149">
        <f>SUM(F16,F30,F41,F50,F64)</f>
        <v>261496</v>
      </c>
      <c r="G65" s="94">
        <f>SUM(G16,G30,G41,G50,G64)</f>
        <v>21901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104</v>
      </c>
    </row>
    <row r="67" spans="1:13" s="59" customFormat="1" ht="32.25" customHeight="1" x14ac:dyDescent="0.55000000000000004">
      <c r="A67" s="58" t="s">
        <v>30</v>
      </c>
      <c r="F67" s="115">
        <f>F65</f>
        <v>261496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71" t="s">
        <v>32</v>
      </c>
      <c r="B68" s="271"/>
      <c r="C68" s="271"/>
      <c r="D68" s="271"/>
      <c r="E68" s="271"/>
      <c r="F68" s="115">
        <f>G65</f>
        <v>21901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83" t="s">
        <v>370</v>
      </c>
      <c r="B70" s="283"/>
      <c r="C70" s="283"/>
      <c r="D70" s="283"/>
      <c r="E70" s="283"/>
      <c r="F70" s="283"/>
      <c r="G70" s="283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50:E50"/>
    <mergeCell ref="A64:E64"/>
    <mergeCell ref="A65:E65"/>
    <mergeCell ref="A68:E68"/>
    <mergeCell ref="A70:G70"/>
    <mergeCell ref="A1:G1"/>
    <mergeCell ref="A2:G2"/>
    <mergeCell ref="A16:E16"/>
    <mergeCell ref="A30:E30"/>
    <mergeCell ref="A41:E41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4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84" t="s">
        <v>318</v>
      </c>
      <c r="B1" s="284"/>
      <c r="C1" s="284"/>
      <c r="D1" s="284"/>
      <c r="E1" s="284"/>
      <c r="F1" s="284"/>
      <c r="G1" s="284"/>
    </row>
    <row r="2" spans="1:9" x14ac:dyDescent="0.55000000000000004">
      <c r="A2" s="285"/>
      <c r="B2" s="285"/>
      <c r="C2" s="285"/>
      <c r="D2" s="285"/>
      <c r="E2" s="285"/>
      <c r="F2" s="285"/>
      <c r="G2" s="285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53" t="s">
        <v>149</v>
      </c>
      <c r="B10" s="253"/>
      <c r="C10" s="253"/>
      <c r="D10" s="253"/>
      <c r="E10" s="253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3"/>
      <c r="D11" s="73"/>
      <c r="E11" s="47" t="s">
        <v>151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369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152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153</v>
      </c>
      <c r="F14" s="144">
        <v>0</v>
      </c>
      <c r="G14" s="144">
        <v>0</v>
      </c>
      <c r="I14" s="53"/>
    </row>
    <row r="15" spans="1:9" ht="20.25" customHeight="1" x14ac:dyDescent="0.55000000000000004">
      <c r="A15" s="254" t="s">
        <v>154</v>
      </c>
      <c r="B15" s="255"/>
      <c r="C15" s="255"/>
      <c r="D15" s="255"/>
      <c r="E15" s="256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4">
        <v>0</v>
      </c>
      <c r="G16" s="144">
        <v>0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4">
        <v>0</v>
      </c>
      <c r="G19" s="144">
        <v>0</v>
      </c>
    </row>
    <row r="20" spans="1:13" x14ac:dyDescent="0.55000000000000004">
      <c r="A20" s="246" t="s">
        <v>159</v>
      </c>
      <c r="B20" s="247"/>
      <c r="C20" s="247"/>
      <c r="D20" s="247"/>
      <c r="E20" s="248"/>
      <c r="F20" s="191">
        <f>SUM(F10,F15,F16:F19)</f>
        <v>0</v>
      </c>
      <c r="G20" s="56">
        <f>SUM(G10,G15,G16:G19)</f>
        <v>0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6">
        <f>F20</f>
        <v>0</v>
      </c>
      <c r="G21" s="59" t="s">
        <v>31</v>
      </c>
      <c r="H21" s="61"/>
      <c r="J21" s="61"/>
      <c r="M21" s="61"/>
    </row>
    <row r="22" spans="1:13" s="59" customFormat="1" x14ac:dyDescent="0.55000000000000004">
      <c r="A22" s="249" t="s">
        <v>32</v>
      </c>
      <c r="B22" s="249"/>
      <c r="C22" s="249"/>
      <c r="D22" s="249"/>
      <c r="E22" s="249"/>
      <c r="F22" s="176">
        <f>G20</f>
        <v>0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50" t="s">
        <v>380</v>
      </c>
      <c r="B24" s="250"/>
      <c r="C24" s="250"/>
      <c r="D24" s="250"/>
      <c r="E24" s="250"/>
      <c r="F24" s="250"/>
      <c r="G24" s="250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6"/>
  <sheetViews>
    <sheetView showGridLines="0" view="pageBreakPreview" zoomScale="110" zoomScaleNormal="120" zoomScaleSheetLayoutView="110" workbookViewId="0">
      <pane ySplit="3" topLeftCell="A13" activePane="bottomLeft" state="frozen"/>
      <selection pane="bottomLeft" activeCell="A68" sqref="A68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6" t="s">
        <v>239</v>
      </c>
      <c r="B1" s="286"/>
      <c r="C1" s="286"/>
      <c r="D1" s="286"/>
      <c r="E1" s="286"/>
      <c r="F1" s="286"/>
      <c r="G1" s="286"/>
    </row>
    <row r="2" spans="1:9" ht="6" customHeight="1" x14ac:dyDescent="0.6">
      <c r="A2" s="258"/>
      <c r="B2" s="258"/>
      <c r="C2" s="258"/>
      <c r="D2" s="258"/>
      <c r="E2" s="258"/>
      <c r="F2" s="258"/>
      <c r="G2" s="258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84</v>
      </c>
      <c r="B5" s="221" t="s">
        <v>162</v>
      </c>
      <c r="C5" s="80">
        <v>3</v>
      </c>
      <c r="D5" s="221" t="s">
        <v>265</v>
      </c>
      <c r="E5" s="80" t="s">
        <v>252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287</v>
      </c>
      <c r="E6" s="80" t="s">
        <v>18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266</v>
      </c>
      <c r="E7" s="224" t="s">
        <v>267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288</v>
      </c>
      <c r="E8" s="224" t="s">
        <v>289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265</v>
      </c>
      <c r="E9" s="224" t="s">
        <v>252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287</v>
      </c>
      <c r="E10" s="224" t="s">
        <v>18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268</v>
      </c>
      <c r="E11" s="80" t="s">
        <v>269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270</v>
      </c>
      <c r="E12" s="80" t="s">
        <v>271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272</v>
      </c>
      <c r="E13" s="80" t="s">
        <v>271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272</v>
      </c>
      <c r="E14" s="80" t="s">
        <v>271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272</v>
      </c>
      <c r="E15" s="80" t="s">
        <v>271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270</v>
      </c>
      <c r="E16" s="80" t="s">
        <v>271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272</v>
      </c>
      <c r="E17" s="80" t="s">
        <v>271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290</v>
      </c>
      <c r="E18" s="80" t="s">
        <v>291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294</v>
      </c>
      <c r="E19" s="80" t="s">
        <v>267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295</v>
      </c>
      <c r="E20" s="80" t="s">
        <v>18</v>
      </c>
      <c r="F20" s="222">
        <v>0</v>
      </c>
      <c r="G20" s="223">
        <v>0</v>
      </c>
      <c r="I20" s="49"/>
    </row>
    <row r="21" spans="1:13" x14ac:dyDescent="0.55000000000000004">
      <c r="A21" s="254" t="s">
        <v>258</v>
      </c>
      <c r="B21" s="255"/>
      <c r="C21" s="255"/>
      <c r="D21" s="255"/>
      <c r="E21" s="255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90</v>
      </c>
      <c r="B22" s="96" t="s">
        <v>163</v>
      </c>
      <c r="C22" s="97">
        <v>3</v>
      </c>
      <c r="D22" s="96" t="s">
        <v>340</v>
      </c>
      <c r="E22" s="97" t="s">
        <v>341</v>
      </c>
      <c r="F22" s="234">
        <v>201</v>
      </c>
      <c r="G22" s="234">
        <v>49</v>
      </c>
      <c r="H22" s="42" t="s">
        <v>346</v>
      </c>
      <c r="I22" s="49"/>
    </row>
    <row r="23" spans="1:13" s="59" customFormat="1" x14ac:dyDescent="0.55000000000000004">
      <c r="A23" s="287" t="s">
        <v>342</v>
      </c>
      <c r="B23" s="288"/>
      <c r="C23" s="288"/>
      <c r="D23" s="288"/>
      <c r="E23" s="288"/>
      <c r="F23" s="127">
        <f>SUM(F22)</f>
        <v>201</v>
      </c>
      <c r="G23" s="127">
        <f>SUM(G22)</f>
        <v>49</v>
      </c>
      <c r="H23" s="235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175</v>
      </c>
      <c r="B31" s="196" t="s">
        <v>176</v>
      </c>
      <c r="C31" s="197">
        <v>4</v>
      </c>
      <c r="D31" s="197" t="s">
        <v>177</v>
      </c>
      <c r="E31" s="197" t="s">
        <v>178</v>
      </c>
      <c r="F31" s="198">
        <v>680</v>
      </c>
      <c r="G31" s="199">
        <v>47</v>
      </c>
      <c r="H31" s="200" t="s">
        <v>345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180</v>
      </c>
      <c r="E32" s="197" t="s">
        <v>181</v>
      </c>
      <c r="F32" s="198">
        <v>698.28</v>
      </c>
      <c r="G32" s="199">
        <v>67</v>
      </c>
      <c r="H32" s="200" t="s">
        <v>345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253</v>
      </c>
      <c r="E33" s="197" t="s">
        <v>254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253</v>
      </c>
      <c r="E34" s="197" t="s">
        <v>254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253</v>
      </c>
      <c r="E35" s="197" t="s">
        <v>254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253</v>
      </c>
      <c r="E36" s="197" t="s">
        <v>254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253</v>
      </c>
      <c r="E37" s="197" t="s">
        <v>254</v>
      </c>
      <c r="F37" s="198">
        <v>400</v>
      </c>
      <c r="G37" s="199">
        <v>100</v>
      </c>
      <c r="H37" s="200" t="s">
        <v>345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273</v>
      </c>
      <c r="E38" s="197" t="s">
        <v>255</v>
      </c>
      <c r="F38" s="198">
        <v>1630.08</v>
      </c>
      <c r="G38" s="199">
        <v>206</v>
      </c>
      <c r="H38" s="200" t="s">
        <v>345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274</v>
      </c>
      <c r="E39" s="197" t="s">
        <v>279</v>
      </c>
      <c r="F39" s="198">
        <v>200</v>
      </c>
      <c r="G39" s="199">
        <v>30</v>
      </c>
      <c r="H39" s="200" t="s">
        <v>345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1</v>
      </c>
      <c r="D40" s="197" t="s">
        <v>274</v>
      </c>
      <c r="E40" s="197" t="s">
        <v>279</v>
      </c>
      <c r="F40" s="198">
        <v>0</v>
      </c>
      <c r="G40" s="199">
        <v>0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275</v>
      </c>
      <c r="E41" s="197" t="s">
        <v>18</v>
      </c>
      <c r="F41" s="198">
        <v>100</v>
      </c>
      <c r="G41" s="199">
        <v>20</v>
      </c>
      <c r="H41" s="200" t="s">
        <v>345</v>
      </c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276</v>
      </c>
      <c r="E42" s="197" t="s">
        <v>280</v>
      </c>
      <c r="F42" s="198">
        <v>150</v>
      </c>
      <c r="G42" s="199">
        <v>15</v>
      </c>
      <c r="H42" s="200" t="s">
        <v>345</v>
      </c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277</v>
      </c>
      <c r="E43" s="197" t="s">
        <v>178</v>
      </c>
      <c r="F43" s="198">
        <v>300</v>
      </c>
      <c r="G43" s="199">
        <v>30</v>
      </c>
      <c r="H43" s="200" t="s">
        <v>345</v>
      </c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278</v>
      </c>
      <c r="E44" s="197" t="s">
        <v>281</v>
      </c>
      <c r="F44" s="198">
        <v>50</v>
      </c>
      <c r="G44" s="199">
        <v>5</v>
      </c>
      <c r="H44" s="200" t="s">
        <v>345</v>
      </c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296</v>
      </c>
      <c r="E45" s="197" t="s">
        <v>297</v>
      </c>
      <c r="F45" s="198">
        <v>100</v>
      </c>
      <c r="G45" s="199">
        <v>10</v>
      </c>
      <c r="H45" s="200" t="s">
        <v>345</v>
      </c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298</v>
      </c>
      <c r="E46" s="197" t="s">
        <v>18</v>
      </c>
      <c r="F46" s="198">
        <v>580.75</v>
      </c>
      <c r="G46" s="199">
        <v>61</v>
      </c>
      <c r="H46" s="200" t="s">
        <v>345</v>
      </c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296</v>
      </c>
      <c r="E47" s="197" t="s">
        <v>297</v>
      </c>
      <c r="F47" s="198">
        <v>22.02</v>
      </c>
      <c r="G47" s="199">
        <v>4</v>
      </c>
      <c r="H47" s="200" t="s">
        <v>345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299</v>
      </c>
      <c r="E48" s="197" t="s">
        <v>297</v>
      </c>
      <c r="F48" s="198">
        <v>80.75</v>
      </c>
      <c r="G48" s="199">
        <v>11</v>
      </c>
      <c r="H48" s="200" t="s">
        <v>345</v>
      </c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298</v>
      </c>
      <c r="E49" s="197" t="s">
        <v>18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1</v>
      </c>
      <c r="D50" s="197" t="s">
        <v>274</v>
      </c>
      <c r="E50" s="197" t="s">
        <v>279</v>
      </c>
      <c r="F50" s="198">
        <v>79</v>
      </c>
      <c r="G50" s="199">
        <v>9</v>
      </c>
      <c r="H50" s="200" t="s">
        <v>345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7</v>
      </c>
      <c r="D51" s="197" t="s">
        <v>300</v>
      </c>
      <c r="E51" s="197" t="s">
        <v>181</v>
      </c>
      <c r="F51" s="198">
        <v>248.76</v>
      </c>
      <c r="G51" s="199">
        <v>41</v>
      </c>
      <c r="H51" s="200" t="s">
        <v>345</v>
      </c>
      <c r="I51" s="201"/>
      <c r="J51" s="202"/>
      <c r="M51" s="202"/>
    </row>
    <row r="52" spans="1:13" x14ac:dyDescent="0.55000000000000004">
      <c r="A52" s="254" t="s">
        <v>237</v>
      </c>
      <c r="B52" s="255"/>
      <c r="C52" s="255"/>
      <c r="D52" s="255"/>
      <c r="E52" s="255"/>
      <c r="F52" s="126">
        <f>SUM(F31:F51)</f>
        <v>5319.64</v>
      </c>
      <c r="G52" s="194">
        <f>SUM(G31:G51)</f>
        <v>656</v>
      </c>
      <c r="H52" s="51"/>
      <c r="I52" s="52"/>
      <c r="J52" s="53"/>
      <c r="M52" s="53"/>
    </row>
    <row r="53" spans="1:13" x14ac:dyDescent="0.55000000000000004">
      <c r="A53" s="95" t="s">
        <v>179</v>
      </c>
      <c r="B53" s="231" t="s">
        <v>183</v>
      </c>
      <c r="C53" s="97">
        <v>22</v>
      </c>
      <c r="D53" s="97" t="s">
        <v>184</v>
      </c>
      <c r="E53" s="97" t="s">
        <v>185</v>
      </c>
      <c r="F53" s="232">
        <v>203</v>
      </c>
      <c r="G53" s="233">
        <v>22</v>
      </c>
      <c r="H53" s="51"/>
      <c r="I53" s="52"/>
      <c r="J53" s="53"/>
      <c r="M53" s="53"/>
    </row>
    <row r="54" spans="1:13" x14ac:dyDescent="0.55000000000000004">
      <c r="A54" s="95"/>
      <c r="B54" s="231"/>
      <c r="C54" s="97">
        <v>10</v>
      </c>
      <c r="D54" s="97" t="s">
        <v>236</v>
      </c>
      <c r="E54" s="97" t="s">
        <v>185</v>
      </c>
      <c r="F54" s="232">
        <v>152</v>
      </c>
      <c r="G54" s="233">
        <v>20</v>
      </c>
      <c r="H54" s="51"/>
      <c r="I54" s="52"/>
      <c r="J54" s="53"/>
      <c r="M54" s="53"/>
    </row>
    <row r="55" spans="1:13" x14ac:dyDescent="0.55000000000000004">
      <c r="A55" s="95"/>
      <c r="B55" s="231"/>
      <c r="C55" s="97">
        <v>8</v>
      </c>
      <c r="D55" s="97" t="s">
        <v>236</v>
      </c>
      <c r="E55" s="97" t="s">
        <v>185</v>
      </c>
      <c r="F55" s="232">
        <v>515</v>
      </c>
      <c r="G55" s="233">
        <v>50</v>
      </c>
      <c r="H55" s="51"/>
      <c r="I55" s="52"/>
      <c r="J55" s="53"/>
      <c r="M55" s="53"/>
    </row>
    <row r="56" spans="1:13" s="59" customFormat="1" x14ac:dyDescent="0.55000000000000004">
      <c r="A56" s="287" t="s">
        <v>238</v>
      </c>
      <c r="B56" s="288"/>
      <c r="C56" s="288"/>
      <c r="D56" s="288"/>
      <c r="E56" s="288"/>
      <c r="F56" s="127">
        <f>SUM(F53:F55)</f>
        <v>870</v>
      </c>
      <c r="G56" s="71">
        <f>SUM(G53:G55)</f>
        <v>92</v>
      </c>
      <c r="H56" s="72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7</v>
      </c>
      <c r="D57" s="47" t="s">
        <v>325</v>
      </c>
      <c r="E57" s="47" t="s">
        <v>309</v>
      </c>
      <c r="F57" s="113">
        <v>0</v>
      </c>
      <c r="G57" s="48">
        <v>0</v>
      </c>
      <c r="H57" s="51"/>
      <c r="I57" s="52"/>
      <c r="J57" s="53"/>
      <c r="M57" s="53"/>
    </row>
    <row r="58" spans="1:13" x14ac:dyDescent="0.55000000000000004">
      <c r="A58" s="45"/>
      <c r="B58" s="50"/>
      <c r="C58" s="47">
        <v>7</v>
      </c>
      <c r="D58" s="47" t="s">
        <v>301</v>
      </c>
      <c r="E58" s="47" t="s">
        <v>302</v>
      </c>
      <c r="F58" s="113">
        <v>0</v>
      </c>
      <c r="G58" s="143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292</v>
      </c>
      <c r="E59" s="47" t="s">
        <v>293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289" t="s">
        <v>256</v>
      </c>
      <c r="B60" s="290"/>
      <c r="C60" s="290"/>
      <c r="D60" s="290"/>
      <c r="E60" s="290"/>
      <c r="F60" s="128">
        <f>SUM(F57:F59)</f>
        <v>0</v>
      </c>
      <c r="G60" s="128">
        <f>SUM(G57:G59)</f>
        <v>0</v>
      </c>
      <c r="H60" s="51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80">
        <v>0</v>
      </c>
      <c r="G61" s="180">
        <v>0</v>
      </c>
      <c r="H61" s="51"/>
      <c r="I61" s="49"/>
      <c r="J61" s="53"/>
      <c r="M61" s="53"/>
    </row>
    <row r="62" spans="1:13" x14ac:dyDescent="0.55000000000000004">
      <c r="A62" s="45" t="s">
        <v>188</v>
      </c>
      <c r="B62" s="54" t="s">
        <v>190</v>
      </c>
      <c r="C62" s="55"/>
      <c r="D62" s="55" t="s">
        <v>191</v>
      </c>
      <c r="E62" s="55" t="s">
        <v>192</v>
      </c>
      <c r="F62" s="182">
        <v>0</v>
      </c>
      <c r="G62" s="182">
        <v>0</v>
      </c>
      <c r="H62" s="51"/>
      <c r="I62" s="52"/>
      <c r="J62" s="53"/>
      <c r="M62" s="53"/>
    </row>
    <row r="63" spans="1:13" x14ac:dyDescent="0.55000000000000004">
      <c r="A63" s="291" t="s">
        <v>257</v>
      </c>
      <c r="B63" s="292"/>
      <c r="C63" s="292"/>
      <c r="D63" s="292"/>
      <c r="E63" s="292"/>
      <c r="F63" s="183">
        <v>0</v>
      </c>
      <c r="G63" s="184">
        <f>SUM(G62)</f>
        <v>0</v>
      </c>
      <c r="H63" s="51"/>
      <c r="I63" s="52"/>
      <c r="J63" s="53"/>
      <c r="M63" s="53"/>
    </row>
    <row r="64" spans="1:13" x14ac:dyDescent="0.55000000000000004">
      <c r="A64" s="246" t="s">
        <v>193</v>
      </c>
      <c r="B64" s="247"/>
      <c r="C64" s="247"/>
      <c r="D64" s="247"/>
      <c r="E64" s="248"/>
      <c r="F64" s="114">
        <f>SUM(F4+F21+F23+F24+F25+F26+F27+F28+F29+F30+F52+F56+F60+F61+F62)</f>
        <v>6390.64</v>
      </c>
      <c r="G64" s="56">
        <f>SUM(G21+G23+G24+G25+G26+G27+G28+G29+G30+G52+G56+G60+G61+G62)</f>
        <v>797</v>
      </c>
      <c r="H64" s="57"/>
      <c r="I64" s="52"/>
    </row>
    <row r="65" spans="1:13" s="59" customFormat="1" ht="32.25" customHeight="1" x14ac:dyDescent="0.55000000000000004">
      <c r="A65" s="58" t="s">
        <v>30</v>
      </c>
      <c r="F65" s="115">
        <f>F64</f>
        <v>6390.64</v>
      </c>
      <c r="G65" s="58" t="s">
        <v>31</v>
      </c>
      <c r="H65" s="61"/>
      <c r="I65" s="58"/>
      <c r="J65" s="61"/>
      <c r="M65" s="61"/>
    </row>
    <row r="66" spans="1:13" s="58" customFormat="1" ht="21.75" x14ac:dyDescent="0.5">
      <c r="A66" s="271" t="s">
        <v>194</v>
      </c>
      <c r="B66" s="271"/>
      <c r="C66" s="271"/>
      <c r="D66" s="271"/>
      <c r="E66" s="271"/>
      <c r="F66" s="115">
        <f>G64</f>
        <v>797</v>
      </c>
      <c r="G66" s="58" t="s">
        <v>33</v>
      </c>
      <c r="I66" s="62"/>
    </row>
    <row r="67" spans="1:13" s="65" customFormat="1" ht="32.25" customHeight="1" x14ac:dyDescent="0.2">
      <c r="A67" s="283" t="s">
        <v>380</v>
      </c>
      <c r="B67" s="283"/>
      <c r="C67" s="283"/>
      <c r="D67" s="283"/>
      <c r="E67" s="283"/>
      <c r="F67" s="283"/>
      <c r="G67" s="283"/>
      <c r="H67" s="63"/>
      <c r="I67" s="64"/>
      <c r="J67" s="63"/>
      <c r="M67" s="63"/>
    </row>
    <row r="68" spans="1:13" ht="51" customHeight="1" x14ac:dyDescent="0.55000000000000004">
      <c r="A68" s="42" t="s">
        <v>339</v>
      </c>
      <c r="E68" s="57"/>
      <c r="G68" s="67" t="s">
        <v>34</v>
      </c>
      <c r="I68" s="49"/>
    </row>
    <row r="69" spans="1:13" x14ac:dyDescent="0.55000000000000004">
      <c r="I69" s="49"/>
    </row>
    <row r="70" spans="1:13" x14ac:dyDescent="0.55000000000000004">
      <c r="E70" s="53"/>
      <c r="I70" s="49"/>
    </row>
    <row r="71" spans="1:13" x14ac:dyDescent="0.55000000000000004">
      <c r="I71" s="49"/>
    </row>
    <row r="72" spans="1:13" x14ac:dyDescent="0.55000000000000004">
      <c r="E72" s="68"/>
      <c r="J72" s="53"/>
      <c r="M72" s="53"/>
    </row>
    <row r="73" spans="1:13" x14ac:dyDescent="0.55000000000000004">
      <c r="H73" s="51"/>
      <c r="I73" s="53"/>
    </row>
    <row r="80" spans="1:13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69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70"/>
      <c r="B88" s="70"/>
    </row>
    <row r="89" spans="1:2" x14ac:dyDescent="0.55000000000000004">
      <c r="A89" s="70"/>
      <c r="B89" s="69"/>
    </row>
    <row r="90" spans="1:2" x14ac:dyDescent="0.55000000000000004">
      <c r="A90" s="69"/>
      <c r="B90" s="70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69"/>
    </row>
    <row r="94" spans="1:2" x14ac:dyDescent="0.55000000000000004">
      <c r="A94" s="70"/>
      <c r="B94" s="70"/>
    </row>
    <row r="95" spans="1:2" x14ac:dyDescent="0.55000000000000004">
      <c r="A95" s="69"/>
      <c r="B95" s="69"/>
    </row>
    <row r="96" spans="1:2" x14ac:dyDescent="0.55000000000000004">
      <c r="A96" s="69"/>
      <c r="B96" s="70"/>
    </row>
    <row r="97" spans="1:2" x14ac:dyDescent="0.55000000000000004">
      <c r="A97" s="70"/>
      <c r="B97" s="69"/>
    </row>
    <row r="98" spans="1:2" x14ac:dyDescent="0.55000000000000004">
      <c r="A98" s="70"/>
      <c r="B98" s="69"/>
    </row>
    <row r="99" spans="1:2" x14ac:dyDescent="0.55000000000000004">
      <c r="A99" s="70"/>
      <c r="B99" s="70"/>
    </row>
    <row r="100" spans="1:2" x14ac:dyDescent="0.55000000000000004">
      <c r="A100" s="70"/>
      <c r="B100" s="70"/>
    </row>
    <row r="101" spans="1:2" x14ac:dyDescent="0.55000000000000004">
      <c r="A101" s="69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70"/>
      <c r="B104" s="70"/>
    </row>
    <row r="105" spans="1:2" x14ac:dyDescent="0.55000000000000004">
      <c r="A105" s="70"/>
      <c r="B105" s="69"/>
    </row>
    <row r="106" spans="1:2" x14ac:dyDescent="0.55000000000000004">
      <c r="A106" s="70"/>
      <c r="B106" s="70"/>
    </row>
  </sheetData>
  <mergeCells count="11">
    <mergeCell ref="A1:G1"/>
    <mergeCell ref="A2:G2"/>
    <mergeCell ref="A64:E64"/>
    <mergeCell ref="A66:E66"/>
    <mergeCell ref="A67:G67"/>
    <mergeCell ref="A52:E52"/>
    <mergeCell ref="A56:E56"/>
    <mergeCell ref="A60:E60"/>
    <mergeCell ref="A63:E63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80"/>
  <sheetViews>
    <sheetView showGridLines="0" view="pageBreakPreview" zoomScale="110" zoomScaleNormal="120" workbookViewId="0">
      <pane ySplit="3" topLeftCell="A4" activePane="bottomLeft" state="frozen"/>
      <selection pane="bottomLeft" activeCell="G8" sqref="G8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93" t="s">
        <v>242</v>
      </c>
      <c r="B1" s="293"/>
      <c r="C1" s="293"/>
      <c r="D1" s="293"/>
      <c r="E1" s="293"/>
      <c r="F1" s="293"/>
      <c r="G1" s="293"/>
    </row>
    <row r="2" spans="1:9" ht="6" customHeight="1" x14ac:dyDescent="0.6">
      <c r="A2" s="258"/>
      <c r="B2" s="258"/>
      <c r="C2" s="258"/>
      <c r="D2" s="258"/>
      <c r="E2" s="258"/>
      <c r="F2" s="258"/>
      <c r="G2" s="258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195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196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197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238" t="s">
        <v>99</v>
      </c>
      <c r="B7" s="239" t="s">
        <v>198</v>
      </c>
      <c r="C7" s="240"/>
      <c r="D7" s="239"/>
      <c r="E7" s="240"/>
      <c r="F7" s="241">
        <f>SUM(F8:F15)</f>
        <v>401</v>
      </c>
      <c r="G7" s="241">
        <f>SUM(G8:G15)</f>
        <v>33</v>
      </c>
      <c r="I7" s="58"/>
    </row>
    <row r="8" spans="1:9" x14ac:dyDescent="0.55000000000000004">
      <c r="A8" s="242"/>
      <c r="B8" s="243"/>
      <c r="C8" s="244"/>
      <c r="D8" s="244" t="s">
        <v>328</v>
      </c>
      <c r="E8" s="244" t="s">
        <v>329</v>
      </c>
      <c r="F8" s="245">
        <v>83</v>
      </c>
      <c r="G8" s="245">
        <v>2</v>
      </c>
      <c r="I8" s="49"/>
    </row>
    <row r="9" spans="1:9" x14ac:dyDescent="0.55000000000000004">
      <c r="A9" s="242"/>
      <c r="B9" s="243"/>
      <c r="C9" s="244"/>
      <c r="D9" s="244" t="s">
        <v>383</v>
      </c>
      <c r="E9" s="244" t="s">
        <v>329</v>
      </c>
      <c r="F9" s="245">
        <v>8</v>
      </c>
      <c r="G9" s="245">
        <v>1</v>
      </c>
      <c r="I9" s="49"/>
    </row>
    <row r="10" spans="1:9" x14ac:dyDescent="0.55000000000000004">
      <c r="A10" s="242"/>
      <c r="B10" s="243"/>
      <c r="C10" s="244"/>
      <c r="D10" s="244" t="s">
        <v>384</v>
      </c>
      <c r="E10" s="244" t="s">
        <v>329</v>
      </c>
      <c r="F10" s="245">
        <v>56</v>
      </c>
      <c r="G10" s="245">
        <v>7</v>
      </c>
      <c r="I10" s="49"/>
    </row>
    <row r="11" spans="1:9" x14ac:dyDescent="0.55000000000000004">
      <c r="A11" s="242"/>
      <c r="B11" s="243"/>
      <c r="C11" s="244"/>
      <c r="D11" s="244" t="s">
        <v>385</v>
      </c>
      <c r="E11" s="244" t="s">
        <v>329</v>
      </c>
      <c r="F11" s="245">
        <v>26</v>
      </c>
      <c r="G11" s="245">
        <v>1</v>
      </c>
      <c r="I11" s="49"/>
    </row>
    <row r="12" spans="1:9" x14ac:dyDescent="0.55000000000000004">
      <c r="A12" s="242"/>
      <c r="B12" s="243"/>
      <c r="C12" s="244"/>
      <c r="D12" s="244" t="s">
        <v>386</v>
      </c>
      <c r="E12" s="244" t="s">
        <v>329</v>
      </c>
      <c r="F12" s="245">
        <v>19</v>
      </c>
      <c r="G12" s="245">
        <v>2</v>
      </c>
      <c r="I12" s="49"/>
    </row>
    <row r="13" spans="1:9" x14ac:dyDescent="0.55000000000000004">
      <c r="A13" s="242"/>
      <c r="B13" s="243"/>
      <c r="C13" s="244"/>
      <c r="D13" s="244" t="s">
        <v>387</v>
      </c>
      <c r="E13" s="244" t="s">
        <v>387</v>
      </c>
      <c r="F13" s="245">
        <v>30</v>
      </c>
      <c r="G13" s="245">
        <v>2</v>
      </c>
      <c r="I13" s="49"/>
    </row>
    <row r="14" spans="1:9" x14ac:dyDescent="0.55000000000000004">
      <c r="A14" s="242"/>
      <c r="B14" s="243"/>
      <c r="C14" s="244"/>
      <c r="D14" s="244" t="s">
        <v>387</v>
      </c>
      <c r="E14" s="244" t="s">
        <v>387</v>
      </c>
      <c r="F14" s="245">
        <v>27</v>
      </c>
      <c r="G14" s="245">
        <v>4</v>
      </c>
      <c r="I14" s="49"/>
    </row>
    <row r="15" spans="1:9" x14ac:dyDescent="0.55000000000000004">
      <c r="A15" s="242"/>
      <c r="B15" s="243"/>
      <c r="C15" s="244"/>
      <c r="D15" s="244" t="s">
        <v>388</v>
      </c>
      <c r="E15" s="244" t="s">
        <v>389</v>
      </c>
      <c r="F15" s="245">
        <v>152</v>
      </c>
      <c r="G15" s="245">
        <v>14</v>
      </c>
      <c r="I15" s="49"/>
    </row>
    <row r="16" spans="1:9" x14ac:dyDescent="0.55000000000000004">
      <c r="A16" s="204" t="s">
        <v>105</v>
      </c>
      <c r="B16" s="205" t="s">
        <v>199</v>
      </c>
      <c r="C16" s="206"/>
      <c r="D16" s="205"/>
      <c r="E16" s="206"/>
      <c r="F16" s="207">
        <f>SUM(F17:F21)</f>
        <v>582</v>
      </c>
      <c r="G16" s="207">
        <f>SUM(G17:G21)</f>
        <v>41</v>
      </c>
      <c r="I16" s="49"/>
    </row>
    <row r="17" spans="1:9" x14ac:dyDescent="0.55000000000000004">
      <c r="A17" s="208"/>
      <c r="B17" s="154"/>
      <c r="C17" s="153"/>
      <c r="D17" s="154" t="s">
        <v>282</v>
      </c>
      <c r="E17" s="154" t="s">
        <v>282</v>
      </c>
      <c r="F17" s="161">
        <v>316</v>
      </c>
      <c r="G17" s="161">
        <v>23</v>
      </c>
      <c r="I17" s="49"/>
    </row>
    <row r="18" spans="1:9" x14ac:dyDescent="0.55000000000000004">
      <c r="A18" s="208"/>
      <c r="B18" s="154"/>
      <c r="C18" s="153"/>
      <c r="D18" s="154" t="s">
        <v>283</v>
      </c>
      <c r="E18" s="154" t="s">
        <v>282</v>
      </c>
      <c r="F18" s="161">
        <v>10</v>
      </c>
      <c r="G18" s="161">
        <v>1</v>
      </c>
      <c r="I18" s="49"/>
    </row>
    <row r="19" spans="1:9" x14ac:dyDescent="0.55000000000000004">
      <c r="A19" s="208"/>
      <c r="B19" s="154"/>
      <c r="C19" s="153"/>
      <c r="D19" s="154" t="s">
        <v>303</v>
      </c>
      <c r="E19" s="154" t="s">
        <v>303</v>
      </c>
      <c r="F19" s="161">
        <v>135</v>
      </c>
      <c r="G19" s="161">
        <v>12</v>
      </c>
      <c r="I19" s="49"/>
    </row>
    <row r="20" spans="1:9" x14ac:dyDescent="0.55000000000000004">
      <c r="A20" s="208"/>
      <c r="B20" s="154"/>
      <c r="C20" s="153"/>
      <c r="D20" s="154" t="s">
        <v>330</v>
      </c>
      <c r="E20" s="154" t="s">
        <v>331</v>
      </c>
      <c r="F20" s="161">
        <v>88</v>
      </c>
      <c r="G20" s="161">
        <v>4</v>
      </c>
      <c r="I20" s="49"/>
    </row>
    <row r="21" spans="1:9" x14ac:dyDescent="0.55000000000000004">
      <c r="A21" s="208"/>
      <c r="B21" s="154"/>
      <c r="C21" s="153"/>
      <c r="D21" s="154" t="s">
        <v>331</v>
      </c>
      <c r="E21" s="154" t="s">
        <v>331</v>
      </c>
      <c r="F21" s="161">
        <v>33</v>
      </c>
      <c r="G21" s="161">
        <v>1</v>
      </c>
      <c r="I21" s="49"/>
    </row>
    <row r="22" spans="1:9" x14ac:dyDescent="0.55000000000000004">
      <c r="A22" s="118" t="s">
        <v>113</v>
      </c>
      <c r="B22" s="130" t="s">
        <v>200</v>
      </c>
      <c r="C22" s="73"/>
      <c r="D22" s="130"/>
      <c r="E22" s="73"/>
      <c r="F22" s="121">
        <v>0</v>
      </c>
      <c r="G22" s="121">
        <v>0</v>
      </c>
      <c r="I22" s="49"/>
    </row>
    <row r="23" spans="1:9" x14ac:dyDescent="0.55000000000000004">
      <c r="A23" s="117" t="s">
        <v>167</v>
      </c>
      <c r="B23" s="100" t="s">
        <v>201</v>
      </c>
      <c r="C23" s="99"/>
      <c r="D23" s="100"/>
      <c r="E23" s="99"/>
      <c r="F23" s="123">
        <f>SUM(F24:F26)</f>
        <v>1292.5</v>
      </c>
      <c r="G23" s="101">
        <f>SUM(G24:G26)</f>
        <v>88</v>
      </c>
      <c r="I23" s="49"/>
    </row>
    <row r="24" spans="1:9" x14ac:dyDescent="0.55000000000000004">
      <c r="A24" s="95"/>
      <c r="B24" s="96"/>
      <c r="C24" s="97">
        <v>1</v>
      </c>
      <c r="D24" s="96" t="s">
        <v>243</v>
      </c>
      <c r="E24" s="97" t="s">
        <v>244</v>
      </c>
      <c r="F24" s="122">
        <v>652.5</v>
      </c>
      <c r="G24" s="98">
        <v>46</v>
      </c>
      <c r="I24" s="49"/>
    </row>
    <row r="25" spans="1:9" x14ac:dyDescent="0.55000000000000004">
      <c r="A25" s="95"/>
      <c r="B25" s="96"/>
      <c r="C25" s="97"/>
      <c r="D25" s="96" t="s">
        <v>244</v>
      </c>
      <c r="E25" s="97" t="s">
        <v>244</v>
      </c>
      <c r="F25" s="98">
        <v>619</v>
      </c>
      <c r="G25" s="98">
        <v>39</v>
      </c>
      <c r="I25" s="49"/>
    </row>
    <row r="26" spans="1:9" x14ac:dyDescent="0.55000000000000004">
      <c r="A26" s="95"/>
      <c r="B26" s="96"/>
      <c r="C26" s="97"/>
      <c r="D26" s="96" t="s">
        <v>248</v>
      </c>
      <c r="E26" s="97" t="s">
        <v>244</v>
      </c>
      <c r="F26" s="98">
        <v>21</v>
      </c>
      <c r="G26" s="98">
        <v>3</v>
      </c>
      <c r="I26" s="49"/>
    </row>
    <row r="27" spans="1:9" x14ac:dyDescent="0.55000000000000004">
      <c r="A27" s="118" t="s">
        <v>169</v>
      </c>
      <c r="B27" s="130" t="s">
        <v>202</v>
      </c>
      <c r="C27" s="47"/>
      <c r="D27" s="46"/>
      <c r="E27" s="47"/>
      <c r="F27" s="48">
        <v>0</v>
      </c>
      <c r="G27" s="48">
        <v>0</v>
      </c>
      <c r="I27" s="49"/>
    </row>
    <row r="28" spans="1:9" s="59" customFormat="1" x14ac:dyDescent="0.55000000000000004">
      <c r="A28" s="209" t="s">
        <v>171</v>
      </c>
      <c r="B28" s="210" t="s">
        <v>203</v>
      </c>
      <c r="C28" s="211"/>
      <c r="D28" s="210"/>
      <c r="E28" s="211"/>
      <c r="F28" s="212">
        <f>SUM(F29:F32)</f>
        <v>315</v>
      </c>
      <c r="G28" s="212">
        <f>SUM(G29:G32)</f>
        <v>17</v>
      </c>
      <c r="I28" s="58"/>
    </row>
    <row r="29" spans="1:9" x14ac:dyDescent="0.55000000000000004">
      <c r="A29" s="213"/>
      <c r="B29" s="214"/>
      <c r="C29" s="215"/>
      <c r="D29" s="214" t="s">
        <v>332</v>
      </c>
      <c r="E29" s="215" t="s">
        <v>284</v>
      </c>
      <c r="F29" s="216">
        <v>43</v>
      </c>
      <c r="G29" s="217">
        <v>1</v>
      </c>
      <c r="I29" s="49"/>
    </row>
    <row r="30" spans="1:9" x14ac:dyDescent="0.55000000000000004">
      <c r="A30" s="213"/>
      <c r="B30" s="214"/>
      <c r="C30" s="215"/>
      <c r="D30" s="214" t="s">
        <v>333</v>
      </c>
      <c r="E30" s="215" t="s">
        <v>284</v>
      </c>
      <c r="F30" s="216">
        <v>225</v>
      </c>
      <c r="G30" s="217">
        <v>12</v>
      </c>
      <c r="I30" s="49"/>
    </row>
    <row r="31" spans="1:9" x14ac:dyDescent="0.55000000000000004">
      <c r="A31" s="213"/>
      <c r="B31" s="214"/>
      <c r="C31" s="215"/>
      <c r="D31" s="214" t="s">
        <v>304</v>
      </c>
      <c r="E31" s="215" t="s">
        <v>305</v>
      </c>
      <c r="F31" s="216">
        <v>24</v>
      </c>
      <c r="G31" s="217">
        <v>2</v>
      </c>
      <c r="I31" s="49"/>
    </row>
    <row r="32" spans="1:9" x14ac:dyDescent="0.55000000000000004">
      <c r="A32" s="213"/>
      <c r="B32" s="214"/>
      <c r="C32" s="215"/>
      <c r="D32" s="214" t="s">
        <v>307</v>
      </c>
      <c r="E32" s="215" t="s">
        <v>308</v>
      </c>
      <c r="F32" s="216">
        <v>23</v>
      </c>
      <c r="G32" s="217">
        <v>2</v>
      </c>
      <c r="I32" s="49"/>
    </row>
    <row r="33" spans="1:13" x14ac:dyDescent="0.55000000000000004">
      <c r="A33" s="118" t="s">
        <v>173</v>
      </c>
      <c r="B33" s="119" t="s">
        <v>204</v>
      </c>
      <c r="C33" s="73"/>
      <c r="D33" s="73"/>
      <c r="E33" s="73"/>
      <c r="F33" s="120">
        <f>SUM(F34:F36)</f>
        <v>1713</v>
      </c>
      <c r="G33" s="121">
        <f>SUM(G34:G36)</f>
        <v>107</v>
      </c>
      <c r="H33" s="51"/>
      <c r="I33" s="52"/>
    </row>
    <row r="34" spans="1:13" x14ac:dyDescent="0.55000000000000004">
      <c r="A34" s="45"/>
      <c r="B34" s="50"/>
      <c r="C34" s="47"/>
      <c r="D34" s="47" t="s">
        <v>306</v>
      </c>
      <c r="E34" s="47" t="s">
        <v>249</v>
      </c>
      <c r="F34" s="113">
        <v>1041</v>
      </c>
      <c r="G34" s="48">
        <v>56</v>
      </c>
      <c r="H34" s="51"/>
      <c r="I34" s="52"/>
    </row>
    <row r="35" spans="1:13" x14ac:dyDescent="0.55000000000000004">
      <c r="A35" s="45"/>
      <c r="B35" s="50"/>
      <c r="C35" s="47"/>
      <c r="D35" s="47" t="s">
        <v>250</v>
      </c>
      <c r="E35" s="47" t="s">
        <v>250</v>
      </c>
      <c r="F35" s="48">
        <v>43</v>
      </c>
      <c r="G35" s="48">
        <v>2</v>
      </c>
      <c r="H35" s="51"/>
      <c r="I35" s="52"/>
    </row>
    <row r="36" spans="1:13" x14ac:dyDescent="0.55000000000000004">
      <c r="A36" s="45"/>
      <c r="B36" s="50"/>
      <c r="C36" s="47"/>
      <c r="D36" s="47" t="s">
        <v>249</v>
      </c>
      <c r="E36" s="47" t="s">
        <v>249</v>
      </c>
      <c r="F36" s="48">
        <v>629</v>
      </c>
      <c r="G36" s="48">
        <v>49</v>
      </c>
      <c r="H36" s="51"/>
      <c r="I36" s="52"/>
    </row>
    <row r="37" spans="1:13" x14ac:dyDescent="0.55000000000000004">
      <c r="A37" s="246" t="s">
        <v>205</v>
      </c>
      <c r="B37" s="247"/>
      <c r="C37" s="247"/>
      <c r="D37" s="247"/>
      <c r="E37" s="248"/>
      <c r="F37" s="114">
        <f>SUM(F4+F5+F6+F7+F16+F22+F23+F27+F28+F33)</f>
        <v>4303.5</v>
      </c>
      <c r="G37" s="56">
        <f>SUM(G4+G5+G6+G7+G16+G22+G23+G27+G28+G33)</f>
        <v>286</v>
      </c>
      <c r="H37" s="57"/>
      <c r="I37" s="52"/>
    </row>
    <row r="38" spans="1:13" s="59" customFormat="1" ht="32.25" customHeight="1" x14ac:dyDescent="0.55000000000000004">
      <c r="A38" s="58" t="s">
        <v>30</v>
      </c>
      <c r="F38" s="115">
        <f>SUM(F37)</f>
        <v>4303.5</v>
      </c>
      <c r="G38" s="58" t="s">
        <v>31</v>
      </c>
      <c r="H38" s="61"/>
      <c r="I38" s="58"/>
      <c r="J38" s="61"/>
      <c r="M38" s="61"/>
    </row>
    <row r="39" spans="1:13" s="58" customFormat="1" ht="21.75" x14ac:dyDescent="0.5">
      <c r="A39" s="271" t="s">
        <v>32</v>
      </c>
      <c r="B39" s="271"/>
      <c r="C39" s="271"/>
      <c r="D39" s="271"/>
      <c r="E39" s="271"/>
      <c r="F39" s="116">
        <f>G37</f>
        <v>286</v>
      </c>
      <c r="G39" s="58" t="s">
        <v>33</v>
      </c>
      <c r="I39" s="62"/>
    </row>
    <row r="40" spans="1:13" x14ac:dyDescent="0.55000000000000004">
      <c r="H40" s="53"/>
      <c r="I40" s="49"/>
      <c r="J40" s="53"/>
      <c r="M40" s="53"/>
    </row>
    <row r="41" spans="1:13" s="65" customFormat="1" ht="32.25" customHeight="1" x14ac:dyDescent="0.2">
      <c r="A41" s="283" t="s">
        <v>380</v>
      </c>
      <c r="B41" s="283"/>
      <c r="C41" s="283"/>
      <c r="D41" s="283"/>
      <c r="E41" s="283"/>
      <c r="F41" s="283"/>
      <c r="G41" s="283"/>
      <c r="H41" s="63"/>
      <c r="I41" s="64"/>
      <c r="J41" s="63"/>
      <c r="M41" s="63"/>
    </row>
    <row r="42" spans="1:13" ht="35.1" customHeight="1" x14ac:dyDescent="0.55000000000000004">
      <c r="E42" s="57"/>
      <c r="F42" s="66"/>
      <c r="G42" s="67" t="s">
        <v>34</v>
      </c>
      <c r="I42" s="49"/>
    </row>
    <row r="43" spans="1:13" x14ac:dyDescent="0.55000000000000004">
      <c r="I43" s="49"/>
    </row>
    <row r="44" spans="1:13" x14ac:dyDescent="0.55000000000000004">
      <c r="E44" s="53"/>
      <c r="I44" s="49"/>
    </row>
    <row r="45" spans="1:13" x14ac:dyDescent="0.55000000000000004">
      <c r="I45" s="49"/>
    </row>
    <row r="46" spans="1:13" x14ac:dyDescent="0.55000000000000004">
      <c r="E46" s="68"/>
      <c r="J46" s="53"/>
      <c r="M46" s="53"/>
    </row>
    <row r="47" spans="1:13" x14ac:dyDescent="0.55000000000000004">
      <c r="H47" s="51"/>
      <c r="I47" s="53"/>
    </row>
    <row r="54" spans="1:2" x14ac:dyDescent="0.55000000000000004">
      <c r="A54" s="69"/>
      <c r="B54" s="70"/>
    </row>
    <row r="55" spans="1:2" x14ac:dyDescent="0.55000000000000004">
      <c r="A55" s="69"/>
      <c r="B55" s="70"/>
    </row>
    <row r="56" spans="1:2" x14ac:dyDescent="0.55000000000000004">
      <c r="A56" s="69"/>
      <c r="B56" s="70"/>
    </row>
    <row r="57" spans="1:2" x14ac:dyDescent="0.55000000000000004">
      <c r="A57" s="69"/>
      <c r="B57" s="69"/>
    </row>
    <row r="58" spans="1:2" x14ac:dyDescent="0.55000000000000004">
      <c r="A58" s="69"/>
      <c r="B58" s="70"/>
    </row>
    <row r="59" spans="1:2" x14ac:dyDescent="0.55000000000000004">
      <c r="A59" s="69"/>
      <c r="B59" s="69"/>
    </row>
    <row r="60" spans="1:2" x14ac:dyDescent="0.55000000000000004">
      <c r="A60" s="69"/>
      <c r="B60" s="70"/>
    </row>
    <row r="61" spans="1:2" x14ac:dyDescent="0.55000000000000004">
      <c r="A61" s="69"/>
      <c r="B61" s="69"/>
    </row>
    <row r="62" spans="1:2" x14ac:dyDescent="0.55000000000000004">
      <c r="A62" s="70"/>
      <c r="B62" s="70"/>
    </row>
    <row r="63" spans="1:2" x14ac:dyDescent="0.55000000000000004">
      <c r="A63" s="70"/>
      <c r="B63" s="69"/>
    </row>
    <row r="64" spans="1:2" x14ac:dyDescent="0.55000000000000004">
      <c r="A64" s="69"/>
      <c r="B64" s="70"/>
    </row>
    <row r="65" spans="1:2" x14ac:dyDescent="0.55000000000000004">
      <c r="A65" s="69"/>
      <c r="B65" s="70"/>
    </row>
    <row r="66" spans="1:2" x14ac:dyDescent="0.55000000000000004">
      <c r="A66" s="69"/>
      <c r="B66" s="70"/>
    </row>
    <row r="67" spans="1:2" x14ac:dyDescent="0.55000000000000004">
      <c r="A67" s="69"/>
      <c r="B67" s="69"/>
    </row>
    <row r="68" spans="1:2" x14ac:dyDescent="0.55000000000000004">
      <c r="A68" s="70"/>
      <c r="B68" s="70"/>
    </row>
    <row r="69" spans="1:2" x14ac:dyDescent="0.55000000000000004">
      <c r="A69" s="69"/>
      <c r="B69" s="69"/>
    </row>
    <row r="70" spans="1:2" x14ac:dyDescent="0.55000000000000004">
      <c r="A70" s="69"/>
      <c r="B70" s="70"/>
    </row>
    <row r="71" spans="1:2" x14ac:dyDescent="0.55000000000000004">
      <c r="A71" s="70"/>
      <c r="B71" s="69"/>
    </row>
    <row r="72" spans="1:2" x14ac:dyDescent="0.55000000000000004">
      <c r="A72" s="70"/>
      <c r="B72" s="69"/>
    </row>
    <row r="73" spans="1:2" x14ac:dyDescent="0.55000000000000004">
      <c r="A73" s="70"/>
      <c r="B73" s="70"/>
    </row>
    <row r="74" spans="1:2" x14ac:dyDescent="0.55000000000000004">
      <c r="A74" s="70"/>
      <c r="B74" s="70"/>
    </row>
    <row r="75" spans="1:2" x14ac:dyDescent="0.55000000000000004">
      <c r="A75" s="69"/>
      <c r="B75" s="70"/>
    </row>
    <row r="76" spans="1:2" x14ac:dyDescent="0.55000000000000004">
      <c r="A76" s="69"/>
      <c r="B76" s="70"/>
    </row>
    <row r="77" spans="1:2" x14ac:dyDescent="0.55000000000000004">
      <c r="A77" s="69"/>
      <c r="B77" s="70"/>
    </row>
    <row r="78" spans="1:2" x14ac:dyDescent="0.55000000000000004">
      <c r="A78" s="70"/>
      <c r="B78" s="70"/>
    </row>
    <row r="79" spans="1:2" x14ac:dyDescent="0.55000000000000004">
      <c r="A79" s="70"/>
      <c r="B79" s="69"/>
    </row>
    <row r="80" spans="1:2" x14ac:dyDescent="0.55000000000000004">
      <c r="A80" s="70"/>
      <c r="B80" s="70"/>
    </row>
  </sheetData>
  <mergeCells count="5">
    <mergeCell ref="A1:G1"/>
    <mergeCell ref="A2:G2"/>
    <mergeCell ref="A37:E37"/>
    <mergeCell ref="A39:E39"/>
    <mergeCell ref="A41:G41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86" t="s">
        <v>319</v>
      </c>
      <c r="B1" s="286"/>
      <c r="C1" s="286"/>
      <c r="D1" s="286"/>
      <c r="E1" s="286"/>
      <c r="F1" s="286"/>
      <c r="G1" s="286"/>
    </row>
    <row r="2" spans="1:13" ht="6" customHeight="1" x14ac:dyDescent="0.55000000000000004">
      <c r="A2" s="285"/>
      <c r="B2" s="285"/>
      <c r="C2" s="285"/>
      <c r="D2" s="285"/>
      <c r="E2" s="285"/>
      <c r="F2" s="285"/>
      <c r="G2" s="285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160</v>
      </c>
      <c r="B4" s="50" t="s">
        <v>206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" ht="19.5" customHeight="1" x14ac:dyDescent="0.55000000000000004">
      <c r="A5" s="45" t="s">
        <v>84</v>
      </c>
      <c r="B5" s="50" t="s">
        <v>207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" ht="19.5" customHeight="1" x14ac:dyDescent="0.55000000000000004">
      <c r="A6" s="45" t="s">
        <v>90</v>
      </c>
      <c r="B6" s="50" t="s">
        <v>208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" ht="19.5" customHeight="1" x14ac:dyDescent="0.55000000000000004">
      <c r="A7" s="45" t="s">
        <v>99</v>
      </c>
      <c r="B7" s="50" t="s">
        <v>209</v>
      </c>
      <c r="C7" s="47"/>
      <c r="D7" s="47"/>
      <c r="E7" s="47"/>
      <c r="F7" s="48" t="s">
        <v>28</v>
      </c>
      <c r="G7" s="48" t="s">
        <v>28</v>
      </c>
      <c r="H7" s="51"/>
      <c r="I7" s="53"/>
    </row>
    <row r="8" spans="1:13" ht="19.5" customHeight="1" x14ac:dyDescent="0.55000000000000004">
      <c r="A8" s="45" t="s">
        <v>105</v>
      </c>
      <c r="B8" s="50" t="s">
        <v>210</v>
      </c>
      <c r="C8" s="47"/>
      <c r="D8" s="47"/>
      <c r="E8" s="47"/>
      <c r="F8" s="48" t="s">
        <v>28</v>
      </c>
      <c r="G8" s="48" t="s">
        <v>28</v>
      </c>
      <c r="H8" s="51"/>
      <c r="I8" s="53"/>
    </row>
    <row r="9" spans="1:13" ht="19.5" customHeight="1" x14ac:dyDescent="0.55000000000000004">
      <c r="A9" s="45" t="s">
        <v>113</v>
      </c>
      <c r="B9" s="50" t="s">
        <v>211</v>
      </c>
      <c r="C9" s="47"/>
      <c r="D9" s="47"/>
      <c r="E9" s="47"/>
      <c r="F9" s="48" t="s">
        <v>28</v>
      </c>
      <c r="G9" s="48" t="s">
        <v>28</v>
      </c>
      <c r="H9" s="51"/>
      <c r="I9" s="53"/>
    </row>
    <row r="10" spans="1:13" ht="19.5" customHeight="1" x14ac:dyDescent="0.55000000000000004">
      <c r="A10" s="45" t="s">
        <v>167</v>
      </c>
      <c r="B10" s="50" t="s">
        <v>212</v>
      </c>
      <c r="C10" s="47"/>
      <c r="D10" s="47"/>
      <c r="E10" s="47"/>
      <c r="F10" s="48" t="s">
        <v>28</v>
      </c>
      <c r="G10" s="48" t="s">
        <v>28</v>
      </c>
      <c r="H10" s="51"/>
      <c r="I10" s="53"/>
    </row>
    <row r="11" spans="1:13" x14ac:dyDescent="0.55000000000000004">
      <c r="A11" s="246" t="s">
        <v>213</v>
      </c>
      <c r="B11" s="247"/>
      <c r="C11" s="247"/>
      <c r="D11" s="247"/>
      <c r="E11" s="248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30</v>
      </c>
      <c r="F12" s="176">
        <f>F11</f>
        <v>0</v>
      </c>
      <c r="G12" s="59" t="s">
        <v>31</v>
      </c>
      <c r="H12" s="61"/>
      <c r="J12" s="61"/>
      <c r="M12" s="61"/>
    </row>
    <row r="13" spans="1:13" s="59" customFormat="1" x14ac:dyDescent="0.55000000000000004">
      <c r="A13" s="249" t="s">
        <v>32</v>
      </c>
      <c r="B13" s="249"/>
      <c r="C13" s="249"/>
      <c r="D13" s="249"/>
      <c r="E13" s="249"/>
      <c r="F13" s="176">
        <f>G11</f>
        <v>0</v>
      </c>
      <c r="G13" s="59" t="s">
        <v>33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50" t="s">
        <v>380</v>
      </c>
      <c r="B15" s="250"/>
      <c r="C15" s="250"/>
      <c r="D15" s="250"/>
      <c r="E15" s="250"/>
      <c r="F15" s="250"/>
      <c r="G15" s="250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34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7"/>
  <sheetViews>
    <sheetView showGridLines="0" tabSelected="1" view="pageBreakPreview" zoomScale="120" zoomScaleNormal="90" zoomScaleSheetLayoutView="120" workbookViewId="0">
      <pane ySplit="4" topLeftCell="A26" activePane="bottomLeft" state="frozen"/>
      <selection pane="bottomLeft" activeCell="C37" sqref="C37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96" t="s">
        <v>344</v>
      </c>
      <c r="B1" s="296"/>
      <c r="C1" s="296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235</v>
      </c>
      <c r="B3" s="294" t="s">
        <v>382</v>
      </c>
      <c r="C3" s="295"/>
      <c r="L3" s="37"/>
    </row>
    <row r="4" spans="1:12" s="2" customFormat="1" ht="29.25" customHeight="1" x14ac:dyDescent="0.55000000000000004">
      <c r="A4" s="7" t="s">
        <v>247</v>
      </c>
      <c r="B4" s="104" t="s">
        <v>245</v>
      </c>
      <c r="C4" s="8" t="s">
        <v>246</v>
      </c>
      <c r="L4" s="37"/>
    </row>
    <row r="5" spans="1:12" ht="24.75" customHeight="1" x14ac:dyDescent="0.55000000000000004">
      <c r="A5" s="9" t="s">
        <v>214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215</v>
      </c>
      <c r="B6" s="106">
        <f>SUM('3. กยท.ข.ตล. '!F41)</f>
        <v>58732</v>
      </c>
      <c r="C6" s="13">
        <f>SUM('3. กยท.ข.ตล. '!G41)</f>
        <v>2833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216</v>
      </c>
      <c r="B7" s="105">
        <f>SUM('3. กยท.ข.ตล. '!F16)</f>
        <v>9194</v>
      </c>
      <c r="C7" s="10">
        <f>SUM('3. กยท.ข.ตล. '!G16)</f>
        <v>1432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217</v>
      </c>
      <c r="B8" s="192">
        <f>SUM('3. กยท.ข.ตล. '!F30)</f>
        <v>15631</v>
      </c>
      <c r="C8" s="16">
        <f>SUM('3. กยท.ข.ตล. '!G30)</f>
        <v>2178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218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219</v>
      </c>
      <c r="B10" s="106">
        <f>SUM('2. กยท.ข.ตก. '!F85)</f>
        <v>4992</v>
      </c>
      <c r="C10" s="13">
        <f>SUM('2. กยท.ข.ตก. '!G85)</f>
        <v>687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220</v>
      </c>
      <c r="B11" s="107">
        <f>SUM('2. กยท.ข.ตก. '!F68)</f>
        <v>10906</v>
      </c>
      <c r="C11" s="17">
        <f>SUM('2. กยท.ข.ตก. '!G68)</f>
        <v>1091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221</v>
      </c>
      <c r="B12" s="106">
        <f>SUM('2. กยท.ข.ตก. '!F112)</f>
        <v>7638</v>
      </c>
      <c r="C12" s="13">
        <f>SUM('2. กยท.ข.ตก. '!G112)</f>
        <v>895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222</v>
      </c>
      <c r="B13" s="105">
        <f>SUM('2. กยท.ข.ตก. '!F56)</f>
        <v>58226.5</v>
      </c>
      <c r="C13" s="10">
        <f>SUM('2. กยท.ข.ตก. '!G56)</f>
        <v>7731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223</v>
      </c>
      <c r="B14" s="106">
        <f>SUM('2. กยท.ข.ตก. '!F60)</f>
        <v>485</v>
      </c>
      <c r="C14" s="13">
        <f>SUM('2. กยท.ข.ตก. '!G60)</f>
        <v>160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224</v>
      </c>
      <c r="B15" s="107">
        <f>'1. กยท.ข.ตบ.'!F32</f>
        <v>176</v>
      </c>
      <c r="C15" s="17">
        <f>'1. กยท.ข.ตบ.'!G32</f>
        <v>13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225</v>
      </c>
      <c r="B16" s="106">
        <f>SUM('1. กยท.ข.ตบ.'!F38)</f>
        <v>350</v>
      </c>
      <c r="C16" s="13">
        <f>'1. กยท.ข.ตบ.'!G38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226</v>
      </c>
      <c r="B17" s="108">
        <f>SUM('1. กยท.ข.ตบ.'!F42)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227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228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229</v>
      </c>
      <c r="B20" s="109">
        <f>SUM('2. กยท.ข.ตก. '!F72)</f>
        <v>100</v>
      </c>
      <c r="C20" s="23">
        <f>'2. กยท.ข.ตก. '!G72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230</v>
      </c>
      <c r="B21" s="110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231</v>
      </c>
      <c r="B22" s="109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232</v>
      </c>
      <c r="B23" s="107">
        <f>SUM('5. กยท.ข.น.'!F62)</f>
        <v>0</v>
      </c>
      <c r="C23" s="17">
        <f>'5. กยท.ข.น.'!G62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261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262</v>
      </c>
      <c r="B25" s="107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263</v>
      </c>
      <c r="B26" s="137">
        <f>SUM('6. กยท.ข.อนบ.'!F23)</f>
        <v>1292.5</v>
      </c>
      <c r="C26" s="132">
        <f>SUM('6. กยท.ข.อนบ.'!G23)</f>
        <v>88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264</v>
      </c>
      <c r="B27" s="138">
        <f>SUM('6. กยท.ข.อนบ.'!F33)</f>
        <v>1713</v>
      </c>
      <c r="C27" s="17">
        <f>SUM('6. กยท.ข.อนบ.'!G33)</f>
        <v>107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285</v>
      </c>
      <c r="B28" s="137">
        <f>SUM('6. กยท.ข.อนบ.'!F16)</f>
        <v>582</v>
      </c>
      <c r="C28" s="132">
        <f>SUM('6. กยท.ข.อนบ.'!G16)</f>
        <v>41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286</v>
      </c>
      <c r="B29" s="138">
        <f>SUM('6. กยท.ข.อนบ.'!F28)</f>
        <v>315</v>
      </c>
      <c r="C29" s="17">
        <f>SUM('6. กยท.ข.อนบ.'!G28)</f>
        <v>17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320</v>
      </c>
      <c r="B30" s="137">
        <f>SUM('4. กยท.ข.กอ.'!F16)</f>
        <v>0</v>
      </c>
      <c r="C30" s="132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326</v>
      </c>
      <c r="B31" s="138">
        <f>SUM('4. กยท.ข.กอ.'!F19)</f>
        <v>0</v>
      </c>
      <c r="C31" s="17">
        <f>SUM('4. กยท.ข.กอ.'!G19)</f>
        <v>0</v>
      </c>
    </row>
    <row r="32" spans="1:12" ht="24" x14ac:dyDescent="0.55000000000000004">
      <c r="A32" s="131" t="s">
        <v>334</v>
      </c>
      <c r="B32" s="137">
        <f>SUM('6. กยท.ข.อนบ.'!F7)</f>
        <v>401</v>
      </c>
      <c r="C32" s="132">
        <f>SUM('6. กยท.ข.อนบ.'!G7)</f>
        <v>33</v>
      </c>
    </row>
    <row r="33" spans="1:9" ht="24" x14ac:dyDescent="0.55000000000000004">
      <c r="A33" s="9" t="s">
        <v>343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29" t="s">
        <v>30</v>
      </c>
      <c r="B34" s="112"/>
      <c r="C34" s="102">
        <f>SUM(B5:B33)</f>
        <v>355063.64</v>
      </c>
      <c r="D34" s="30"/>
      <c r="E34" s="11"/>
      <c r="F34" s="11"/>
      <c r="H34" s="11"/>
      <c r="I34" s="11"/>
    </row>
    <row r="35" spans="1:9" ht="24.95" customHeight="1" x14ac:dyDescent="0.55000000000000004">
      <c r="A35" s="5" t="s">
        <v>233</v>
      </c>
      <c r="B35" s="111" t="s">
        <v>234</v>
      </c>
      <c r="C35" s="31">
        <f>SUM('1. กยท.ข.ตบ.'!G44+'2. กยท.ข.ตก. '!G113+'3. กยท.ข.ตล. '!G65+'4. กยท.ข.กอ.'!G20+'5. กยท.ข.น.'!G64+'6. กยท.ข.อนบ.'!G37+'7. กยท.ข.อนล.'!G11)</f>
        <v>33601</v>
      </c>
      <c r="D35" s="30"/>
      <c r="G35" s="11"/>
    </row>
    <row r="36" spans="1:9" ht="24.95" customHeight="1" x14ac:dyDescent="0.55000000000000004">
      <c r="C36" s="34" t="s">
        <v>380</v>
      </c>
    </row>
    <row r="37" spans="1:9" ht="24.95" customHeight="1" x14ac:dyDescent="0.55000000000000004">
      <c r="C37" s="218">
        <f>SUM('1. กยท.ข.ตบ.'!F45+'2. กยท.ข.ตก. '!F114+'3. กยท.ข.ตล. '!F67+'4. กยท.ข.กอ.'!F21+'5. กยท.ข.น.'!F65+'6. กยท.ข.อนบ.'!F38+'7. กยท.ข.อนล.'!F12)</f>
        <v>355063.64</v>
      </c>
      <c r="D37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14 ต.ค. 68</vt:lpstr>
      <vt:lpstr>'3. กยท.ข.ตล. '!Print_Area</vt:lpstr>
      <vt:lpstr>'รายจังหวัด 14 ต.ค.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2025-10-16T07:30:27Z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